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sluopava.sharepoint.com/teams/NovvedenSU/Sdilene dokumenty/Řízení projektů/PPSŘ 2025 a PRSZ 2025/Zpracování PRSZ 2025/"/>
    </mc:Choice>
  </mc:AlternateContent>
  <xr:revisionPtr revIDLastSave="515" documentId="8_{C1247C4F-37C0-435A-8A30-F94389DAC9A7}" xr6:coauthVersionLast="47" xr6:coauthVersionMax="47" xr10:uidLastSave="{D0F8117C-C5D1-441A-9A82-9E8AA62DF49E}"/>
  <bookViews>
    <workbookView xWindow="-108" yWindow="-108" windowWidth="23256" windowHeight="12456" xr2:uid="{00000000-000D-0000-FFFF-FFFF00000000}"/>
  </bookViews>
  <sheets>
    <sheet name="Oblast A" sheetId="4" r:id="rId1"/>
    <sheet name="Oblast B" sheetId="5" r:id="rId2"/>
    <sheet name="Oblast C" sheetId="6" r:id="rId3"/>
    <sheet name="Oblast D" sheetId="7" r:id="rId4"/>
    <sheet name="Oblast E" sheetId="11" r:id="rId5"/>
    <sheet name="Oblast F" sheetId="12" r:id="rId6"/>
    <sheet name="Oblast G" sheetId="14" r:id="rId7"/>
    <sheet name="CELKEM PPSŘ" sheetId="15" r:id="rId8"/>
    <sheet name="vše - cíle MŠMT" sheetId="16" state="hidden" r:id="rId9"/>
    <sheet name="vše - cíle MŠMT " sheetId="1" state="hidden" r:id="rId10"/>
  </sheets>
  <definedNames>
    <definedName name="_xlnm._FilterDatabase" localSheetId="0" hidden="1">'Oblast A'!$A$2:$AK$34</definedName>
    <definedName name="_xlnm._FilterDatabase" localSheetId="1" hidden="1">'Oblast B'!$A$2:$AK$19</definedName>
    <definedName name="_xlnm._FilterDatabase" localSheetId="2" hidden="1">'Oblast C'!$A$2:$AJ$2</definedName>
    <definedName name="_xlnm._FilterDatabase" localSheetId="3" hidden="1">'Oblast D'!$A$2:$AJ$2</definedName>
    <definedName name="_xlnm._FilterDatabase" localSheetId="4" hidden="1">'Oblast E'!$A$2:$G$3</definedName>
    <definedName name="_xlnm._FilterDatabase" localSheetId="5" hidden="1">'Oblast F'!$A$2:$G$13</definedName>
    <definedName name="_xlnm._FilterDatabase" localSheetId="6" hidden="1">'Oblast G'!$A$2:$G$21</definedName>
    <definedName name="_xlnm._FilterDatabase" localSheetId="8" hidden="1">'vše - cíle MŠMT'!$A$7:$R$131</definedName>
    <definedName name="_xlnm._FilterDatabase" localSheetId="9" hidden="1">'vše - cíle MŠMT '!$A$7:$R$131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5" l="1"/>
  <c r="I5" i="12"/>
  <c r="E46" i="4"/>
  <c r="E44" i="4"/>
  <c r="I5" i="4"/>
  <c r="I8" i="7"/>
  <c r="I9" i="7"/>
  <c r="I9" i="14" l="1"/>
  <c r="I16" i="14"/>
  <c r="I14" i="4"/>
  <c r="D3" i="16"/>
  <c r="P8" i="16"/>
  <c r="C4" i="16"/>
  <c r="J3" i="16"/>
  <c r="I3" i="16"/>
  <c r="H3" i="16"/>
  <c r="G3" i="16"/>
  <c r="F3" i="16"/>
  <c r="E3" i="16"/>
  <c r="I12" i="6" l="1"/>
  <c r="I20" i="14"/>
  <c r="I12" i="12"/>
  <c r="I6" i="11" l="1"/>
  <c r="I11" i="6"/>
  <c r="I28" i="4"/>
  <c r="I27" i="4"/>
  <c r="I29" i="4"/>
  <c r="I30" i="4"/>
  <c r="I31" i="4"/>
  <c r="I25" i="4"/>
  <c r="I24" i="4"/>
  <c r="I20" i="4"/>
  <c r="I18" i="4"/>
  <c r="I17" i="4"/>
  <c r="I15" i="4"/>
  <c r="I13" i="4"/>
  <c r="I12" i="4"/>
  <c r="I8" i="4"/>
  <c r="I15" i="11" l="1"/>
  <c r="I14" i="11"/>
  <c r="I12" i="11"/>
  <c r="I11" i="11"/>
  <c r="I10" i="11"/>
  <c r="I9" i="11"/>
  <c r="I7" i="11"/>
  <c r="I5" i="11"/>
  <c r="I15" i="14"/>
  <c r="I5" i="5"/>
  <c r="AE15" i="6" l="1"/>
  <c r="I6" i="5" l="1"/>
  <c r="AJ6" i="5" s="1"/>
  <c r="AD6" i="5"/>
  <c r="AE6" i="5"/>
  <c r="AF6" i="5"/>
  <c r="AG6" i="5"/>
  <c r="AH6" i="5"/>
  <c r="AI6" i="5"/>
  <c r="I8" i="5"/>
  <c r="AJ8" i="5" s="1"/>
  <c r="AD8" i="5"/>
  <c r="AE8" i="5"/>
  <c r="AF8" i="5"/>
  <c r="AG8" i="5"/>
  <c r="AH8" i="5"/>
  <c r="AI8" i="5"/>
  <c r="I9" i="5"/>
  <c r="AJ9" i="5" s="1"/>
  <c r="AD9" i="5"/>
  <c r="AE9" i="5"/>
  <c r="AF9" i="5"/>
  <c r="AG9" i="5"/>
  <c r="AH9" i="5"/>
  <c r="AI9" i="5"/>
  <c r="D44" i="14"/>
  <c r="D36" i="12"/>
  <c r="D40" i="11"/>
  <c r="D52" i="7"/>
  <c r="D40" i="6"/>
  <c r="D56" i="4"/>
  <c r="D42" i="5"/>
  <c r="P8" i="1"/>
  <c r="U3" i="14"/>
  <c r="AB3" i="14" s="1"/>
  <c r="T3" i="14"/>
  <c r="AA3" i="14" s="1"/>
  <c r="S3" i="14"/>
  <c r="Z3" i="14" s="1"/>
  <c r="R3" i="14"/>
  <c r="Y3" i="14" s="1"/>
  <c r="Q3" i="14"/>
  <c r="X3" i="14" s="1"/>
  <c r="P3" i="14"/>
  <c r="W3" i="14" s="1"/>
  <c r="U3" i="12"/>
  <c r="AB3" i="12" s="1"/>
  <c r="T3" i="12"/>
  <c r="AA3" i="12" s="1"/>
  <c r="S3" i="12"/>
  <c r="Z3" i="12" s="1"/>
  <c r="R3" i="12"/>
  <c r="Y3" i="12" s="1"/>
  <c r="Q3" i="12"/>
  <c r="X3" i="12" s="1"/>
  <c r="P3" i="12"/>
  <c r="W3" i="12" s="1"/>
  <c r="U3" i="11"/>
  <c r="AB3" i="11" s="1"/>
  <c r="T3" i="11"/>
  <c r="AA3" i="11" s="1"/>
  <c r="S3" i="11"/>
  <c r="Z3" i="11" s="1"/>
  <c r="R3" i="11"/>
  <c r="Y3" i="11" s="1"/>
  <c r="Q3" i="11"/>
  <c r="X3" i="11" s="1"/>
  <c r="P3" i="11"/>
  <c r="W3" i="11" s="1"/>
  <c r="U3" i="7"/>
  <c r="AB3" i="7" s="1"/>
  <c r="T3" i="7"/>
  <c r="AA3" i="7" s="1"/>
  <c r="S3" i="7"/>
  <c r="Z3" i="7" s="1"/>
  <c r="R3" i="7"/>
  <c r="Y3" i="7" s="1"/>
  <c r="Q3" i="7"/>
  <c r="X3" i="7" s="1"/>
  <c r="P3" i="7"/>
  <c r="W3" i="7" s="1"/>
  <c r="U3" i="6"/>
  <c r="AB3" i="6" s="1"/>
  <c r="T3" i="6"/>
  <c r="AA3" i="6" s="1"/>
  <c r="S3" i="6"/>
  <c r="Z3" i="6" s="1"/>
  <c r="R3" i="6"/>
  <c r="Y3" i="6" s="1"/>
  <c r="Q3" i="6"/>
  <c r="X3" i="6" s="1"/>
  <c r="P3" i="6"/>
  <c r="W3" i="6" s="1"/>
  <c r="U3" i="5"/>
  <c r="AB3" i="5" s="1"/>
  <c r="T3" i="5"/>
  <c r="AA3" i="5" s="1"/>
  <c r="S3" i="5"/>
  <c r="Z3" i="5" s="1"/>
  <c r="R3" i="5"/>
  <c r="Y3" i="5" s="1"/>
  <c r="Q3" i="5"/>
  <c r="X3" i="5" s="1"/>
  <c r="P3" i="5"/>
  <c r="W3" i="5" s="1"/>
  <c r="Q3" i="4"/>
  <c r="X3" i="4" s="1"/>
  <c r="R3" i="4"/>
  <c r="Y3" i="4" s="1"/>
  <c r="S3" i="4"/>
  <c r="Z3" i="4" s="1"/>
  <c r="T3" i="4"/>
  <c r="AA3" i="4" s="1"/>
  <c r="U3" i="4"/>
  <c r="AB3" i="4" s="1"/>
  <c r="P3" i="4"/>
  <c r="W3" i="4" s="1"/>
  <c r="H21" i="15"/>
  <c r="I16" i="15" s="1"/>
  <c r="D14" i="15"/>
  <c r="C14" i="15"/>
  <c r="I17" i="5"/>
  <c r="AF17" i="5" s="1"/>
  <c r="E4" i="15"/>
  <c r="I15" i="15" l="1"/>
  <c r="I21" i="15"/>
  <c r="I19" i="15"/>
  <c r="I18" i="15"/>
  <c r="I17" i="15"/>
  <c r="I20" i="15"/>
  <c r="AF25" i="4"/>
  <c r="AG25" i="4"/>
  <c r="AH25" i="4"/>
  <c r="AI25" i="4"/>
  <c r="AJ25" i="4"/>
  <c r="AD25" i="4"/>
  <c r="AD5" i="4" l="1"/>
  <c r="I12" i="14"/>
  <c r="AD14" i="4" l="1"/>
  <c r="AD12" i="4"/>
  <c r="AD13" i="4"/>
  <c r="Q29" i="7" l="1"/>
  <c r="E47" i="7" s="1"/>
  <c r="Q33" i="4" l="1"/>
  <c r="E51" i="4" s="1"/>
  <c r="R33" i="4"/>
  <c r="E52" i="4" s="1"/>
  <c r="S33" i="4"/>
  <c r="E53" i="4" s="1"/>
  <c r="T33" i="4"/>
  <c r="E54" i="4" s="1"/>
  <c r="U33" i="4"/>
  <c r="E55" i="4" s="1"/>
  <c r="Q19" i="5"/>
  <c r="E37" i="5" s="1"/>
  <c r="R19" i="5"/>
  <c r="E38" i="5" s="1"/>
  <c r="S19" i="5"/>
  <c r="E39" i="5" s="1"/>
  <c r="T19" i="5"/>
  <c r="E40" i="5" s="1"/>
  <c r="U19" i="5"/>
  <c r="E41" i="5" s="1"/>
  <c r="Q17" i="6"/>
  <c r="E35" i="6" s="1"/>
  <c r="R17" i="6"/>
  <c r="E36" i="6" s="1"/>
  <c r="S17" i="6"/>
  <c r="E37" i="6" s="1"/>
  <c r="T17" i="6"/>
  <c r="E38" i="6" s="1"/>
  <c r="U17" i="6"/>
  <c r="E39" i="6" s="1"/>
  <c r="R29" i="7"/>
  <c r="E48" i="7" s="1"/>
  <c r="S29" i="7"/>
  <c r="E49" i="7" s="1"/>
  <c r="T29" i="7"/>
  <c r="E50" i="7" s="1"/>
  <c r="U29" i="7"/>
  <c r="E51" i="7" s="1"/>
  <c r="Q17" i="11"/>
  <c r="E35" i="11" s="1"/>
  <c r="R17" i="11"/>
  <c r="E36" i="11" s="1"/>
  <c r="S17" i="11"/>
  <c r="E37" i="11" s="1"/>
  <c r="T17" i="11"/>
  <c r="E38" i="11" s="1"/>
  <c r="U17" i="11"/>
  <c r="E39" i="11" s="1"/>
  <c r="Q13" i="12"/>
  <c r="E31" i="12" s="1"/>
  <c r="R13" i="12"/>
  <c r="E32" i="12" s="1"/>
  <c r="S13" i="12"/>
  <c r="E33" i="12" s="1"/>
  <c r="T13" i="12"/>
  <c r="E34" i="12" s="1"/>
  <c r="U13" i="12"/>
  <c r="E35" i="12" s="1"/>
  <c r="Q21" i="14"/>
  <c r="E39" i="14" s="1"/>
  <c r="R21" i="14"/>
  <c r="E40" i="14" s="1"/>
  <c r="S21" i="14"/>
  <c r="E41" i="14" s="1"/>
  <c r="T21" i="14"/>
  <c r="E42" i="14" s="1"/>
  <c r="U21" i="14"/>
  <c r="E43" i="14" s="1"/>
  <c r="P21" i="14"/>
  <c r="E38" i="14" s="1"/>
  <c r="P13" i="12"/>
  <c r="E30" i="12" s="1"/>
  <c r="P17" i="11"/>
  <c r="E34" i="11" s="1"/>
  <c r="P29" i="7"/>
  <c r="E46" i="7" s="1"/>
  <c r="P17" i="6"/>
  <c r="I6" i="6"/>
  <c r="I27" i="7"/>
  <c r="AI27" i="7" s="1"/>
  <c r="I22" i="4"/>
  <c r="I10" i="14"/>
  <c r="I11" i="14"/>
  <c r="E34" i="6" l="1"/>
  <c r="E40" i="6" s="1"/>
  <c r="E52" i="7"/>
  <c r="E40" i="11"/>
  <c r="E44" i="14"/>
  <c r="E36" i="12"/>
  <c r="Z33" i="4"/>
  <c r="I6" i="4" l="1"/>
  <c r="I7" i="4"/>
  <c r="AD7" i="4" s="1"/>
  <c r="AD8" i="4"/>
  <c r="AE25" i="4"/>
  <c r="AG12" i="11"/>
  <c r="AG14" i="11"/>
  <c r="AJ15" i="11"/>
  <c r="AI15" i="11"/>
  <c r="AH15" i="11"/>
  <c r="AF15" i="11"/>
  <c r="AE15" i="11"/>
  <c r="AD15" i="11"/>
  <c r="AG15" i="11"/>
  <c r="AH6" i="11"/>
  <c r="I5" i="14"/>
  <c r="AH5" i="14" s="1"/>
  <c r="AG9" i="14"/>
  <c r="I10" i="12"/>
  <c r="AI10" i="12" s="1"/>
  <c r="I9" i="6"/>
  <c r="AJ9" i="6" s="1"/>
  <c r="AB21" i="14"/>
  <c r="AA21" i="14"/>
  <c r="Z21" i="14"/>
  <c r="Y21" i="14"/>
  <c r="X21" i="14"/>
  <c r="W21" i="14"/>
  <c r="AB13" i="12"/>
  <c r="AA13" i="12"/>
  <c r="Z13" i="12"/>
  <c r="Y13" i="12"/>
  <c r="X13" i="12"/>
  <c r="W13" i="12"/>
  <c r="AB17" i="11"/>
  <c r="AA17" i="11"/>
  <c r="Z17" i="11"/>
  <c r="Y17" i="11"/>
  <c r="X17" i="11"/>
  <c r="W17" i="11"/>
  <c r="AB29" i="7"/>
  <c r="AA29" i="7"/>
  <c r="Z29" i="7"/>
  <c r="Y29" i="7"/>
  <c r="X29" i="7"/>
  <c r="W29" i="7"/>
  <c r="AB17" i="6"/>
  <c r="AA17" i="6"/>
  <c r="Z17" i="6"/>
  <c r="Y17" i="6"/>
  <c r="X17" i="6"/>
  <c r="W17" i="6"/>
  <c r="W19" i="5"/>
  <c r="AB19" i="5"/>
  <c r="AA19" i="5"/>
  <c r="Z19" i="5"/>
  <c r="Y19" i="5"/>
  <c r="X19" i="5"/>
  <c r="W33" i="4"/>
  <c r="P33" i="4"/>
  <c r="AB33" i="4"/>
  <c r="AA33" i="4"/>
  <c r="Y33" i="4"/>
  <c r="X33" i="4"/>
  <c r="E12" i="15"/>
  <c r="AD19" i="14"/>
  <c r="AE19" i="14"/>
  <c r="AF19" i="14"/>
  <c r="AH19" i="14"/>
  <c r="AI19" i="14"/>
  <c r="AJ19" i="14"/>
  <c r="AD20" i="14"/>
  <c r="AE20" i="14"/>
  <c r="AF20" i="14"/>
  <c r="AH20" i="14"/>
  <c r="AI20" i="14"/>
  <c r="AJ20" i="14"/>
  <c r="AD10" i="14"/>
  <c r="AE10" i="14"/>
  <c r="AF10" i="14"/>
  <c r="AH10" i="14"/>
  <c r="AI10" i="14"/>
  <c r="AJ10" i="14"/>
  <c r="AD11" i="14"/>
  <c r="AE11" i="14"/>
  <c r="AF11" i="14"/>
  <c r="AH11" i="14"/>
  <c r="AI11" i="14"/>
  <c r="AJ11" i="14"/>
  <c r="AD8" i="14"/>
  <c r="AE8" i="14"/>
  <c r="AF8" i="14"/>
  <c r="AG8" i="14"/>
  <c r="AH8" i="14"/>
  <c r="AJ8" i="14"/>
  <c r="I19" i="14"/>
  <c r="AG19" i="14" s="1"/>
  <c r="AG20" i="14"/>
  <c r="AG11" i="14"/>
  <c r="I6" i="14"/>
  <c r="AG6" i="14" s="1"/>
  <c r="I7" i="14"/>
  <c r="AG7" i="14" s="1"/>
  <c r="I8" i="14"/>
  <c r="AI8" i="14" s="1"/>
  <c r="AG10" i="14"/>
  <c r="AD10" i="12"/>
  <c r="AE10" i="12"/>
  <c r="AF10" i="12"/>
  <c r="AG10" i="12"/>
  <c r="AH10" i="12"/>
  <c r="AJ10" i="12"/>
  <c r="AD6" i="12"/>
  <c r="AE6" i="12"/>
  <c r="AF6" i="12"/>
  <c r="AG6" i="12"/>
  <c r="AH6" i="12"/>
  <c r="I9" i="12"/>
  <c r="AI9" i="12" s="1"/>
  <c r="I6" i="12"/>
  <c r="AJ6" i="12" s="1"/>
  <c r="AI6" i="12"/>
  <c r="AE16" i="11"/>
  <c r="AF16" i="11"/>
  <c r="AG16" i="11"/>
  <c r="AH16" i="11"/>
  <c r="AI16" i="11"/>
  <c r="AJ16" i="11"/>
  <c r="AD10" i="11"/>
  <c r="AE10" i="11"/>
  <c r="AF10" i="11"/>
  <c r="AH10" i="11"/>
  <c r="AI10" i="11"/>
  <c r="AJ10" i="11"/>
  <c r="AD11" i="11"/>
  <c r="AE11" i="11"/>
  <c r="AF11" i="11"/>
  <c r="AH11" i="11"/>
  <c r="AI11" i="11"/>
  <c r="AJ11" i="11"/>
  <c r="AD12" i="11"/>
  <c r="AE12" i="11"/>
  <c r="AF12" i="11"/>
  <c r="AH12" i="11"/>
  <c r="AI12" i="11"/>
  <c r="AJ12" i="11"/>
  <c r="I16" i="11"/>
  <c r="AD16" i="11" s="1"/>
  <c r="AG10" i="11"/>
  <c r="AG11" i="11"/>
  <c r="AD28" i="7"/>
  <c r="AE28" i="7"/>
  <c r="AF28" i="7"/>
  <c r="AG28" i="7"/>
  <c r="AH28" i="7"/>
  <c r="AJ28" i="7"/>
  <c r="AD24" i="7"/>
  <c r="AE24" i="7"/>
  <c r="AF24" i="7"/>
  <c r="AG24" i="7"/>
  <c r="AH24" i="7"/>
  <c r="AJ24" i="7"/>
  <c r="AD25" i="7"/>
  <c r="AE25" i="7"/>
  <c r="AF25" i="7"/>
  <c r="AG25" i="7"/>
  <c r="AH25" i="7"/>
  <c r="AJ25" i="7"/>
  <c r="AD17" i="7"/>
  <c r="AE17" i="7"/>
  <c r="AF17" i="7"/>
  <c r="AG17" i="7"/>
  <c r="AH17" i="7"/>
  <c r="AJ17" i="7"/>
  <c r="AD18" i="7"/>
  <c r="AE18" i="7"/>
  <c r="AF18" i="7"/>
  <c r="AG18" i="7"/>
  <c r="AH18" i="7"/>
  <c r="AJ18" i="7"/>
  <c r="AD9" i="7"/>
  <c r="AE9" i="7"/>
  <c r="AF9" i="7"/>
  <c r="AG9" i="7"/>
  <c r="AH9" i="7"/>
  <c r="AJ9" i="7"/>
  <c r="AD10" i="7"/>
  <c r="AE10" i="7"/>
  <c r="AF10" i="7"/>
  <c r="AG10" i="7"/>
  <c r="AH10" i="7"/>
  <c r="AJ10" i="7"/>
  <c r="AD11" i="7"/>
  <c r="AE11" i="7"/>
  <c r="AF11" i="7"/>
  <c r="AG11" i="7"/>
  <c r="AH11" i="7"/>
  <c r="AJ11" i="7"/>
  <c r="I21" i="7"/>
  <c r="AI21" i="7" s="1"/>
  <c r="I22" i="7"/>
  <c r="AI22" i="7" s="1"/>
  <c r="I23" i="7"/>
  <c r="AI23" i="7" s="1"/>
  <c r="I24" i="7"/>
  <c r="AI24" i="7" s="1"/>
  <c r="I25" i="7"/>
  <c r="AI25" i="7" s="1"/>
  <c r="I26" i="7"/>
  <c r="AI26" i="7" s="1"/>
  <c r="I28" i="7"/>
  <c r="AI28" i="7" s="1"/>
  <c r="I17" i="7"/>
  <c r="AI17" i="7" s="1"/>
  <c r="I18" i="7"/>
  <c r="AI18" i="7" s="1"/>
  <c r="I10" i="7"/>
  <c r="AI10" i="7" s="1"/>
  <c r="I11" i="7"/>
  <c r="AI11" i="7" s="1"/>
  <c r="AD12" i="6"/>
  <c r="AF12" i="6"/>
  <c r="AG12" i="6"/>
  <c r="AH12" i="6"/>
  <c r="AI12" i="6"/>
  <c r="AJ12" i="6"/>
  <c r="AD13" i="6"/>
  <c r="AF13" i="6"/>
  <c r="AG13" i="6"/>
  <c r="AH13" i="6"/>
  <c r="AI13" i="6"/>
  <c r="AJ13" i="6"/>
  <c r="AE12" i="6"/>
  <c r="I13" i="6"/>
  <c r="AE13" i="6" s="1"/>
  <c r="I14" i="6"/>
  <c r="AE14" i="6" s="1"/>
  <c r="AD12" i="5"/>
  <c r="AE12" i="5"/>
  <c r="AF12" i="5"/>
  <c r="AG12" i="5"/>
  <c r="AH12" i="5"/>
  <c r="AI12" i="5"/>
  <c r="AD7" i="5"/>
  <c r="AE7" i="5"/>
  <c r="AF7" i="5"/>
  <c r="AG7" i="5"/>
  <c r="AH7" i="5"/>
  <c r="AI7" i="5"/>
  <c r="AG5" i="5"/>
  <c r="I7" i="5"/>
  <c r="I11" i="5"/>
  <c r="AJ11" i="5" s="1"/>
  <c r="I12" i="5"/>
  <c r="AJ12" i="5" s="1"/>
  <c r="I14" i="5"/>
  <c r="AJ14" i="5" s="1"/>
  <c r="I16" i="5"/>
  <c r="AF16" i="5" s="1"/>
  <c r="I18" i="5"/>
  <c r="AF18" i="5" s="1"/>
  <c r="AE13" i="4"/>
  <c r="AF13" i="4"/>
  <c r="AG13" i="4"/>
  <c r="AH13" i="4"/>
  <c r="AI13" i="4"/>
  <c r="AJ13" i="4"/>
  <c r="AE6" i="4"/>
  <c r="AF6" i="4"/>
  <c r="AG6" i="4"/>
  <c r="AH6" i="4"/>
  <c r="AI6" i="4"/>
  <c r="AJ6" i="4"/>
  <c r="I10" i="4"/>
  <c r="AG16" i="14"/>
  <c r="AG15" i="14"/>
  <c r="AE9" i="14"/>
  <c r="AF9" i="14"/>
  <c r="AH9" i="14"/>
  <c r="AI9" i="14"/>
  <c r="AJ9" i="14"/>
  <c r="AE12" i="14"/>
  <c r="AF12" i="14"/>
  <c r="AH12" i="14"/>
  <c r="AI12" i="14"/>
  <c r="AJ12" i="14"/>
  <c r="AD12" i="14"/>
  <c r="AE7" i="14"/>
  <c r="AF7" i="14"/>
  <c r="AH7" i="14"/>
  <c r="AI7" i="14"/>
  <c r="AJ7" i="14"/>
  <c r="AD7" i="14"/>
  <c r="AD9" i="14"/>
  <c r="AE29" i="4"/>
  <c r="AE30" i="4"/>
  <c r="I8" i="6"/>
  <c r="AJ8" i="6" s="1"/>
  <c r="AJ20" i="4"/>
  <c r="AG12" i="14"/>
  <c r="AJ12" i="12"/>
  <c r="AH16" i="14"/>
  <c r="AJ16" i="14"/>
  <c r="AI16" i="14"/>
  <c r="AF16" i="14"/>
  <c r="AE16" i="14"/>
  <c r="AD16" i="14"/>
  <c r="AD18" i="4"/>
  <c r="AJ28" i="4"/>
  <c r="AE31" i="4"/>
  <c r="I32" i="4"/>
  <c r="AD32" i="4" s="1"/>
  <c r="AE24" i="4"/>
  <c r="AD22" i="4"/>
  <c r="AJ18" i="14"/>
  <c r="AI18" i="14"/>
  <c r="AH18" i="14"/>
  <c r="AF18" i="14"/>
  <c r="AE18" i="14"/>
  <c r="AD18" i="14"/>
  <c r="AJ17" i="14"/>
  <c r="AI17" i="14"/>
  <c r="AH17" i="14"/>
  <c r="AG17" i="14"/>
  <c r="AF17" i="14"/>
  <c r="AE17" i="14"/>
  <c r="AD17" i="14"/>
  <c r="AJ15" i="14"/>
  <c r="AI15" i="14"/>
  <c r="AF15" i="14"/>
  <c r="AE15" i="14"/>
  <c r="AD15" i="14"/>
  <c r="AJ14" i="14"/>
  <c r="AI14" i="14"/>
  <c r="AG14" i="14"/>
  <c r="AF14" i="14"/>
  <c r="AE14" i="14"/>
  <c r="AD14" i="14"/>
  <c r="AJ13" i="14"/>
  <c r="AI13" i="14"/>
  <c r="AH13" i="14"/>
  <c r="AG13" i="14"/>
  <c r="AF13" i="14"/>
  <c r="AE13" i="14"/>
  <c r="AD13" i="14"/>
  <c r="AJ6" i="14"/>
  <c r="AI6" i="14"/>
  <c r="AH6" i="14"/>
  <c r="AF6" i="14"/>
  <c r="AE6" i="14"/>
  <c r="AD6" i="14"/>
  <c r="AJ5" i="14"/>
  <c r="AI5" i="14"/>
  <c r="AF5" i="14"/>
  <c r="AE5" i="14"/>
  <c r="AD5" i="14"/>
  <c r="AI12" i="12"/>
  <c r="AH12" i="12"/>
  <c r="AG12" i="12"/>
  <c r="AF12" i="12"/>
  <c r="AE12" i="12"/>
  <c r="AD12" i="12"/>
  <c r="AJ11" i="12"/>
  <c r="AI11" i="12"/>
  <c r="AH11" i="12"/>
  <c r="AG11" i="12"/>
  <c r="AF11" i="12"/>
  <c r="AE11" i="12"/>
  <c r="AD11" i="12"/>
  <c r="AJ9" i="12"/>
  <c r="AH9" i="12"/>
  <c r="AG9" i="12"/>
  <c r="AF9" i="12"/>
  <c r="AE9" i="12"/>
  <c r="AD9" i="12"/>
  <c r="AI8" i="12"/>
  <c r="AH8" i="12"/>
  <c r="AG8" i="12"/>
  <c r="AF8" i="12"/>
  <c r="AE8" i="12"/>
  <c r="AD8" i="12"/>
  <c r="AJ7" i="12"/>
  <c r="AI7" i="12"/>
  <c r="AH7" i="12"/>
  <c r="AG7" i="12"/>
  <c r="AF7" i="12"/>
  <c r="AE7" i="12"/>
  <c r="AD7" i="12"/>
  <c r="AI5" i="12"/>
  <c r="AH5" i="12"/>
  <c r="AG5" i="12"/>
  <c r="AF5" i="12"/>
  <c r="AE5" i="12"/>
  <c r="AD5" i="12"/>
  <c r="AJ14" i="11"/>
  <c r="AI14" i="11"/>
  <c r="AH14" i="11"/>
  <c r="AF14" i="11"/>
  <c r="AE14" i="11"/>
  <c r="AD14" i="11"/>
  <c r="AJ13" i="11"/>
  <c r="AI13" i="11"/>
  <c r="AH13" i="11"/>
  <c r="AG13" i="11"/>
  <c r="AF13" i="11"/>
  <c r="AE13" i="11"/>
  <c r="AD13" i="11"/>
  <c r="AJ9" i="11"/>
  <c r="AI9" i="11"/>
  <c r="AH9" i="11"/>
  <c r="AF9" i="11"/>
  <c r="AE9" i="11"/>
  <c r="AD9" i="11"/>
  <c r="AJ8" i="11"/>
  <c r="AI8" i="11"/>
  <c r="AH8" i="11"/>
  <c r="AG8" i="11"/>
  <c r="AF8" i="11"/>
  <c r="AE8" i="11"/>
  <c r="AD8" i="11"/>
  <c r="AJ7" i="11"/>
  <c r="AI7" i="11"/>
  <c r="AH7" i="11"/>
  <c r="AF7" i="11"/>
  <c r="AE7" i="11"/>
  <c r="AD7" i="11"/>
  <c r="AJ6" i="11"/>
  <c r="AI6" i="11"/>
  <c r="AG6" i="11"/>
  <c r="AF6" i="11"/>
  <c r="AE6" i="11"/>
  <c r="AD6" i="11"/>
  <c r="AJ5" i="11"/>
  <c r="AI5" i="11"/>
  <c r="AH5" i="11"/>
  <c r="AF5" i="11"/>
  <c r="AE5" i="11"/>
  <c r="AD5" i="11"/>
  <c r="AJ16" i="6"/>
  <c r="AI16" i="6"/>
  <c r="AH16" i="6"/>
  <c r="AG16" i="6"/>
  <c r="AF16" i="6"/>
  <c r="AE16" i="6"/>
  <c r="AJ15" i="6"/>
  <c r="AI15" i="6"/>
  <c r="AH15" i="6"/>
  <c r="AG15" i="6"/>
  <c r="AF15" i="6"/>
  <c r="AD15" i="6"/>
  <c r="AJ14" i="6"/>
  <c r="AI14" i="6"/>
  <c r="AH14" i="6"/>
  <c r="AG14" i="6"/>
  <c r="AF14" i="6"/>
  <c r="AD14" i="6"/>
  <c r="AI11" i="6"/>
  <c r="AH11" i="6"/>
  <c r="AG11" i="6"/>
  <c r="AF11" i="6"/>
  <c r="AE11" i="6"/>
  <c r="AD11" i="6"/>
  <c r="AJ10" i="6"/>
  <c r="AI10" i="6"/>
  <c r="AH10" i="6"/>
  <c r="AG10" i="6"/>
  <c r="AF10" i="6"/>
  <c r="AE10" i="6"/>
  <c r="AD10" i="6"/>
  <c r="AI9" i="6"/>
  <c r="AH9" i="6"/>
  <c r="AG9" i="6"/>
  <c r="AF9" i="6"/>
  <c r="AE9" i="6"/>
  <c r="AD9" i="6"/>
  <c r="AI8" i="6"/>
  <c r="AH8" i="6"/>
  <c r="AG8" i="6"/>
  <c r="AF8" i="6"/>
  <c r="AE8" i="6"/>
  <c r="AD8" i="6"/>
  <c r="AJ7" i="6"/>
  <c r="AI7" i="6"/>
  <c r="AH7" i="6"/>
  <c r="AG7" i="6"/>
  <c r="AF7" i="6"/>
  <c r="AE7" i="6"/>
  <c r="AD7" i="6"/>
  <c r="AJ6" i="6"/>
  <c r="AI6" i="6"/>
  <c r="AH6" i="6"/>
  <c r="AG6" i="6"/>
  <c r="AF6" i="6"/>
  <c r="AE6" i="6"/>
  <c r="AD6" i="6"/>
  <c r="AI5" i="6"/>
  <c r="AH5" i="6"/>
  <c r="AG5" i="6"/>
  <c r="AF5" i="6"/>
  <c r="AE5" i="6"/>
  <c r="AD5" i="6"/>
  <c r="AJ18" i="5"/>
  <c r="AI18" i="5"/>
  <c r="AH18" i="5"/>
  <c r="AG18" i="5"/>
  <c r="AE18" i="5"/>
  <c r="AD18" i="5"/>
  <c r="AJ16" i="5"/>
  <c r="AI16" i="5"/>
  <c r="AH16" i="5"/>
  <c r="AG16" i="5"/>
  <c r="AE16" i="5"/>
  <c r="AD16" i="5"/>
  <c r="AJ15" i="5"/>
  <c r="AI15" i="5"/>
  <c r="AH15" i="5"/>
  <c r="AG15" i="5"/>
  <c r="AF15" i="5"/>
  <c r="AE15" i="5"/>
  <c r="AD15" i="5"/>
  <c r="AI14" i="5"/>
  <c r="AH14" i="5"/>
  <c r="AG14" i="5"/>
  <c r="AF14" i="5"/>
  <c r="AE14" i="5"/>
  <c r="AD14" i="5"/>
  <c r="AJ13" i="5"/>
  <c r="AI13" i="5"/>
  <c r="AH13" i="5"/>
  <c r="AG13" i="5"/>
  <c r="AF13" i="5"/>
  <c r="AE13" i="5"/>
  <c r="AD13" i="5"/>
  <c r="AI11" i="5"/>
  <c r="AH11" i="5"/>
  <c r="AG11" i="5"/>
  <c r="AF11" i="5"/>
  <c r="AE11" i="5"/>
  <c r="AD11" i="5"/>
  <c r="AJ10" i="5"/>
  <c r="AI10" i="5"/>
  <c r="AH10" i="5"/>
  <c r="AG10" i="5"/>
  <c r="AF10" i="5"/>
  <c r="AE10" i="5"/>
  <c r="AD10" i="5"/>
  <c r="AJ5" i="5"/>
  <c r="AI5" i="5"/>
  <c r="AH5" i="5"/>
  <c r="AF5" i="5"/>
  <c r="AE5" i="5"/>
  <c r="AD5" i="5"/>
  <c r="AE7" i="4"/>
  <c r="AF7" i="4"/>
  <c r="AG7" i="4"/>
  <c r="AH7" i="4"/>
  <c r="AI7" i="4"/>
  <c r="AJ7" i="4"/>
  <c r="AE8" i="4"/>
  <c r="AF8" i="4"/>
  <c r="AG8" i="4"/>
  <c r="AH8" i="4"/>
  <c r="AI8" i="4"/>
  <c r="AJ8" i="4"/>
  <c r="AD9" i="4"/>
  <c r="AE9" i="4"/>
  <c r="AF9" i="4"/>
  <c r="AG9" i="4"/>
  <c r="AH9" i="4"/>
  <c r="AI9" i="4"/>
  <c r="AJ9" i="4"/>
  <c r="AD10" i="4"/>
  <c r="AE10" i="4"/>
  <c r="AF10" i="4"/>
  <c r="AG10" i="4"/>
  <c r="AH10" i="4"/>
  <c r="AI10" i="4"/>
  <c r="AD11" i="4"/>
  <c r="AE11" i="4"/>
  <c r="AF11" i="4"/>
  <c r="AG11" i="4"/>
  <c r="AH11" i="4"/>
  <c r="AI11" i="4"/>
  <c r="AJ11" i="4"/>
  <c r="AE12" i="4"/>
  <c r="AF12" i="4"/>
  <c r="AG12" i="4"/>
  <c r="AH12" i="4"/>
  <c r="AI12" i="4"/>
  <c r="AE14" i="4"/>
  <c r="AF14" i="4"/>
  <c r="AG14" i="4"/>
  <c r="AH14" i="4"/>
  <c r="AI14" i="4"/>
  <c r="AE15" i="4"/>
  <c r="AF15" i="4"/>
  <c r="AG15" i="4"/>
  <c r="AH15" i="4"/>
  <c r="AI15" i="4"/>
  <c r="AJ15" i="4"/>
  <c r="AD16" i="4"/>
  <c r="AE16" i="4"/>
  <c r="AF16" i="4"/>
  <c r="AG16" i="4"/>
  <c r="AH16" i="4"/>
  <c r="AI16" i="4"/>
  <c r="AJ16" i="4"/>
  <c r="AE17" i="4"/>
  <c r="AF17" i="4"/>
  <c r="AG17" i="4"/>
  <c r="AH17" i="4"/>
  <c r="AI17" i="4"/>
  <c r="AJ17" i="4"/>
  <c r="AE18" i="4"/>
  <c r="AF18" i="4"/>
  <c r="AG18" i="4"/>
  <c r="AH18" i="4"/>
  <c r="AI18" i="4"/>
  <c r="AJ18" i="4"/>
  <c r="AD19" i="4"/>
  <c r="AE19" i="4"/>
  <c r="AF19" i="4"/>
  <c r="AG19" i="4"/>
  <c r="AH19" i="4"/>
  <c r="AI19" i="4"/>
  <c r="AJ19" i="4"/>
  <c r="AE20" i="4"/>
  <c r="AF20" i="4"/>
  <c r="AG20" i="4"/>
  <c r="AH20" i="4"/>
  <c r="AI20" i="4"/>
  <c r="AD21" i="4"/>
  <c r="AE21" i="4"/>
  <c r="AF21" i="4"/>
  <c r="AG21" i="4"/>
  <c r="AH21" i="4"/>
  <c r="AI21" i="4"/>
  <c r="AJ21" i="4"/>
  <c r="AE22" i="4"/>
  <c r="AF22" i="4"/>
  <c r="AG22" i="4"/>
  <c r="AH22" i="4"/>
  <c r="AI22" i="4"/>
  <c r="AJ22" i="4"/>
  <c r="AD23" i="4"/>
  <c r="AE23" i="4"/>
  <c r="AF23" i="4"/>
  <c r="AG23" i="4"/>
  <c r="AH23" i="4"/>
  <c r="AI23" i="4"/>
  <c r="AJ23" i="4"/>
  <c r="AD24" i="4"/>
  <c r="AF24" i="4"/>
  <c r="AG24" i="4"/>
  <c r="AH24" i="4"/>
  <c r="AI24" i="4"/>
  <c r="AJ24" i="4"/>
  <c r="AD26" i="4"/>
  <c r="AE26" i="4"/>
  <c r="AF26" i="4"/>
  <c r="AG26" i="4"/>
  <c r="AH26" i="4"/>
  <c r="AI26" i="4"/>
  <c r="AJ26" i="4"/>
  <c r="AD27" i="4"/>
  <c r="AE27" i="4"/>
  <c r="AF27" i="4"/>
  <c r="AG27" i="4"/>
  <c r="AH27" i="4"/>
  <c r="AI27" i="4"/>
  <c r="AD28" i="4"/>
  <c r="AE28" i="4"/>
  <c r="AF28" i="4"/>
  <c r="AG28" i="4"/>
  <c r="AH28" i="4"/>
  <c r="AI28" i="4"/>
  <c r="AD29" i="4"/>
  <c r="AF29" i="4"/>
  <c r="AG29" i="4"/>
  <c r="AH29" i="4"/>
  <c r="AI29" i="4"/>
  <c r="AD30" i="4"/>
  <c r="AF30" i="4"/>
  <c r="AG30" i="4"/>
  <c r="AH30" i="4"/>
  <c r="AI30" i="4"/>
  <c r="AD31" i="4"/>
  <c r="AF31" i="4"/>
  <c r="AG31" i="4"/>
  <c r="AH31" i="4"/>
  <c r="AI31" i="4"/>
  <c r="AJ31" i="4"/>
  <c r="AE32" i="4"/>
  <c r="AF32" i="4"/>
  <c r="AG32" i="4"/>
  <c r="AH32" i="4"/>
  <c r="AI32" i="4"/>
  <c r="AE5" i="4"/>
  <c r="AF5" i="4"/>
  <c r="AG5" i="4"/>
  <c r="AH5" i="4"/>
  <c r="AI5" i="4"/>
  <c r="AJ5" i="4"/>
  <c r="AD6" i="7"/>
  <c r="AE6" i="7"/>
  <c r="AF6" i="7"/>
  <c r="AG6" i="7"/>
  <c r="AH6" i="7"/>
  <c r="AJ6" i="7"/>
  <c r="AD7" i="7"/>
  <c r="AE7" i="7"/>
  <c r="AF7" i="7"/>
  <c r="AG7" i="7"/>
  <c r="AH7" i="7"/>
  <c r="AI7" i="7"/>
  <c r="AJ7" i="7"/>
  <c r="AD8" i="7"/>
  <c r="AE8" i="7"/>
  <c r="AF8" i="7"/>
  <c r="AG8" i="7"/>
  <c r="AH8" i="7"/>
  <c r="AJ8" i="7"/>
  <c r="AD12" i="7"/>
  <c r="AE12" i="7"/>
  <c r="AF12" i="7"/>
  <c r="AG12" i="7"/>
  <c r="AH12" i="7"/>
  <c r="AI12" i="7"/>
  <c r="AJ12" i="7"/>
  <c r="AD13" i="7"/>
  <c r="AE13" i="7"/>
  <c r="AF13" i="7"/>
  <c r="AG13" i="7"/>
  <c r="AH13" i="7"/>
  <c r="AJ13" i="7"/>
  <c r="AD14" i="7"/>
  <c r="AE14" i="7"/>
  <c r="AF14" i="7"/>
  <c r="AG14" i="7"/>
  <c r="AH14" i="7"/>
  <c r="AJ14" i="7"/>
  <c r="AD15" i="7"/>
  <c r="AE15" i="7"/>
  <c r="AF15" i="7"/>
  <c r="AG15" i="7"/>
  <c r="AH15" i="7"/>
  <c r="AJ15" i="7"/>
  <c r="AD16" i="7"/>
  <c r="AE16" i="7"/>
  <c r="AF16" i="7"/>
  <c r="AG16" i="7"/>
  <c r="AH16" i="7"/>
  <c r="AJ16" i="7"/>
  <c r="AD19" i="7"/>
  <c r="AE19" i="7"/>
  <c r="AF19" i="7"/>
  <c r="AG19" i="7"/>
  <c r="AH19" i="7"/>
  <c r="AI19" i="7"/>
  <c r="AJ19" i="7"/>
  <c r="AD20" i="7"/>
  <c r="AE20" i="7"/>
  <c r="AF20" i="7"/>
  <c r="AG20" i="7"/>
  <c r="AH20" i="7"/>
  <c r="AJ20" i="7"/>
  <c r="AD21" i="7"/>
  <c r="AE21" i="7"/>
  <c r="AF21" i="7"/>
  <c r="AG21" i="7"/>
  <c r="AH21" i="7"/>
  <c r="AJ21" i="7"/>
  <c r="AD22" i="7"/>
  <c r="AE22" i="7"/>
  <c r="AF22" i="7"/>
  <c r="AG22" i="7"/>
  <c r="AH22" i="7"/>
  <c r="AJ22" i="7"/>
  <c r="AD23" i="7"/>
  <c r="AE23" i="7"/>
  <c r="AF23" i="7"/>
  <c r="AG23" i="7"/>
  <c r="AH23" i="7"/>
  <c r="AJ23" i="7"/>
  <c r="AD26" i="7"/>
  <c r="AE26" i="7"/>
  <c r="AF26" i="7"/>
  <c r="AG26" i="7"/>
  <c r="AH26" i="7"/>
  <c r="AJ26" i="7"/>
  <c r="AE5" i="7"/>
  <c r="AF5" i="7"/>
  <c r="AG5" i="7"/>
  <c r="AH5" i="7"/>
  <c r="AJ5" i="7"/>
  <c r="AD5" i="7"/>
  <c r="C17" i="15"/>
  <c r="P19" i="5"/>
  <c r="E36" i="5" s="1"/>
  <c r="E42" i="5" s="1"/>
  <c r="E10" i="15"/>
  <c r="E9" i="15"/>
  <c r="E8" i="15"/>
  <c r="E7" i="15"/>
  <c r="E6" i="15"/>
  <c r="E5" i="15"/>
  <c r="I14" i="14"/>
  <c r="AH14" i="14" s="1"/>
  <c r="AH15" i="14"/>
  <c r="I18" i="14"/>
  <c r="AG18" i="14" s="1"/>
  <c r="I8" i="12"/>
  <c r="AJ8" i="12" s="1"/>
  <c r="AG7" i="11"/>
  <c r="AG9" i="11"/>
  <c r="I6" i="7"/>
  <c r="AI6" i="7" s="1"/>
  <c r="AI8" i="7"/>
  <c r="I13" i="7"/>
  <c r="AI13" i="7" s="1"/>
  <c r="I14" i="7"/>
  <c r="AI14" i="7"/>
  <c r="I15" i="7"/>
  <c r="AI15" i="7" s="1"/>
  <c r="I16" i="7"/>
  <c r="AI16" i="7" s="1"/>
  <c r="I20" i="7"/>
  <c r="AJ11" i="6"/>
  <c r="I16" i="6"/>
  <c r="AD16" i="6" s="1"/>
  <c r="I5" i="6"/>
  <c r="I5" i="7"/>
  <c r="AD17" i="4"/>
  <c r="AJ27" i="4"/>
  <c r="AJ12" i="4"/>
  <c r="AD15" i="4"/>
  <c r="C4" i="1"/>
  <c r="J3" i="1"/>
  <c r="I3" i="1"/>
  <c r="H3" i="1"/>
  <c r="G3" i="1"/>
  <c r="F3" i="1"/>
  <c r="E3" i="1"/>
  <c r="D3" i="1"/>
  <c r="AI20" i="7" l="1"/>
  <c r="AJ7" i="5"/>
  <c r="AJ19" i="5" s="1"/>
  <c r="E29" i="5" s="1"/>
  <c r="AI9" i="7"/>
  <c r="AJ14" i="4"/>
  <c r="AJ10" i="4"/>
  <c r="E50" i="4"/>
  <c r="E56" i="4" s="1"/>
  <c r="C15" i="15"/>
  <c r="E27" i="12"/>
  <c r="E47" i="4"/>
  <c r="D17" i="15"/>
  <c r="E17" i="15"/>
  <c r="F17" i="15" s="1"/>
  <c r="E35" i="14"/>
  <c r="E31" i="6"/>
  <c r="E33" i="5"/>
  <c r="AI19" i="5"/>
  <c r="E28" i="5" s="1"/>
  <c r="AD20" i="4"/>
  <c r="AG5" i="14"/>
  <c r="AG21" i="14" s="1"/>
  <c r="E28" i="14" s="1"/>
  <c r="AG5" i="11"/>
  <c r="AG17" i="11" s="1"/>
  <c r="E24" i="11" s="1"/>
  <c r="E43" i="7"/>
  <c r="AJ5" i="6"/>
  <c r="AJ17" i="6" s="1"/>
  <c r="E27" i="6" s="1"/>
  <c r="AI5" i="7"/>
  <c r="AJ5" i="12"/>
  <c r="AJ13" i="12" s="1"/>
  <c r="E23" i="12" s="1"/>
  <c r="AF19" i="5"/>
  <c r="E25" i="5" s="1"/>
  <c r="AD6" i="4"/>
  <c r="AJ30" i="4"/>
  <c r="AJ32" i="4"/>
  <c r="AJ29" i="4"/>
  <c r="AJ21" i="14"/>
  <c r="E31" i="14" s="1"/>
  <c r="AE17" i="6"/>
  <c r="E22" i="6" s="1"/>
  <c r="AE13" i="12"/>
  <c r="E18" i="12" s="1"/>
  <c r="AD21" i="14"/>
  <c r="E25" i="14" s="1"/>
  <c r="AF13" i="12"/>
  <c r="E19" i="12" s="1"/>
  <c r="AH17" i="6"/>
  <c r="E25" i="6" s="1"/>
  <c r="AD17" i="6"/>
  <c r="E21" i="6" s="1"/>
  <c r="AE21" i="14"/>
  <c r="E26" i="14" s="1"/>
  <c r="AF21" i="14"/>
  <c r="E27" i="14" s="1"/>
  <c r="AI21" i="14"/>
  <c r="E30" i="14" s="1"/>
  <c r="C16" i="15"/>
  <c r="C19" i="15"/>
  <c r="AD17" i="11"/>
  <c r="E21" i="11" s="1"/>
  <c r="AD19" i="5"/>
  <c r="E23" i="5" s="1"/>
  <c r="AE19" i="5"/>
  <c r="E24" i="5" s="1"/>
  <c r="AG19" i="5"/>
  <c r="E26" i="5" s="1"/>
  <c r="AH19" i="5"/>
  <c r="E27" i="5" s="1"/>
  <c r="AD13" i="12"/>
  <c r="E17" i="12" s="1"/>
  <c r="AH13" i="12"/>
  <c r="E21" i="12" s="1"/>
  <c r="AI13" i="12"/>
  <c r="E22" i="12" s="1"/>
  <c r="E31" i="11"/>
  <c r="AG13" i="12"/>
  <c r="E20" i="12" s="1"/>
  <c r="AE33" i="4"/>
  <c r="E38" i="4" s="1"/>
  <c r="AH21" i="14"/>
  <c r="E29" i="14" s="1"/>
  <c r="AJ17" i="11"/>
  <c r="E27" i="11" s="1"/>
  <c r="AE17" i="11"/>
  <c r="E22" i="11" s="1"/>
  <c r="AH17" i="11"/>
  <c r="E25" i="11" s="1"/>
  <c r="AI17" i="11"/>
  <c r="E26" i="11" s="1"/>
  <c r="AF17" i="11"/>
  <c r="E23" i="11" s="1"/>
  <c r="AE29" i="7"/>
  <c r="E34" i="7" s="1"/>
  <c r="AJ29" i="7"/>
  <c r="E39" i="7" s="1"/>
  <c r="AF29" i="7"/>
  <c r="E35" i="7" s="1"/>
  <c r="AD29" i="7"/>
  <c r="E33" i="7" s="1"/>
  <c r="AI17" i="6"/>
  <c r="E26" i="6" s="1"/>
  <c r="AF17" i="6"/>
  <c r="E23" i="6" s="1"/>
  <c r="AG17" i="6"/>
  <c r="E24" i="6" s="1"/>
  <c r="C20" i="15"/>
  <c r="AH33" i="4"/>
  <c r="E41" i="4" s="1"/>
  <c r="AI33" i="4"/>
  <c r="E42" i="4" s="1"/>
  <c r="AG33" i="4"/>
  <c r="E40" i="4" s="1"/>
  <c r="AF33" i="4"/>
  <c r="E39" i="4" s="1"/>
  <c r="C18" i="15"/>
  <c r="AH29" i="7"/>
  <c r="E37" i="7" s="1"/>
  <c r="AG29" i="7"/>
  <c r="E36" i="7" s="1"/>
  <c r="AI29" i="7" l="1"/>
  <c r="E38" i="7" s="1"/>
  <c r="E40" i="7" s="1"/>
  <c r="E42" i="7" s="1"/>
  <c r="C21" i="15"/>
  <c r="E21" i="15" s="1"/>
  <c r="E15" i="15"/>
  <c r="F15" i="15" s="1"/>
  <c r="C8" i="15"/>
  <c r="L8" i="15" s="1"/>
  <c r="M8" i="15" s="1"/>
  <c r="D16" i="15"/>
  <c r="E16" i="15"/>
  <c r="F16" i="15" s="1"/>
  <c r="D18" i="15"/>
  <c r="E18" i="15"/>
  <c r="F18" i="15" s="1"/>
  <c r="D19" i="15"/>
  <c r="E19" i="15"/>
  <c r="F19" i="15" s="1"/>
  <c r="D20" i="15"/>
  <c r="E20" i="15"/>
  <c r="F20" i="15" s="1"/>
  <c r="AJ33" i="4"/>
  <c r="E43" i="4" s="1"/>
  <c r="C10" i="15" s="1"/>
  <c r="AD33" i="4"/>
  <c r="E37" i="4" s="1"/>
  <c r="E30" i="5"/>
  <c r="E32" i="5" s="1"/>
  <c r="D15" i="15"/>
  <c r="C12" i="15"/>
  <c r="E24" i="12"/>
  <c r="E26" i="12" s="1"/>
  <c r="E32" i="14"/>
  <c r="E34" i="14" s="1"/>
  <c r="C5" i="15"/>
  <c r="L5" i="15" s="1"/>
  <c r="M5" i="15" s="1"/>
  <c r="E28" i="11"/>
  <c r="E30" i="11" s="1"/>
  <c r="C6" i="15"/>
  <c r="L6" i="15" s="1"/>
  <c r="M6" i="15" s="1"/>
  <c r="E28" i="6"/>
  <c r="E30" i="6" s="1"/>
  <c r="C7" i="15"/>
  <c r="C9" i="15" l="1"/>
  <c r="L9" i="15" s="1"/>
  <c r="M9" i="15" s="1"/>
  <c r="G17" i="15"/>
  <c r="G20" i="15"/>
  <c r="D12" i="15"/>
  <c r="L12" i="15"/>
  <c r="M12" i="15" s="1"/>
  <c r="D10" i="15"/>
  <c r="Q10" i="15" s="1"/>
  <c r="L10" i="15"/>
  <c r="M10" i="15" s="1"/>
  <c r="D7" i="15"/>
  <c r="I7" i="15" s="1"/>
  <c r="L7" i="15"/>
  <c r="M7" i="15" s="1"/>
  <c r="F21" i="15"/>
  <c r="G18" i="15"/>
  <c r="G19" i="15"/>
  <c r="G15" i="15"/>
  <c r="G16" i="15"/>
  <c r="D21" i="15"/>
  <c r="D8" i="15"/>
  <c r="I8" i="15" s="1"/>
  <c r="D5" i="15"/>
  <c r="I5" i="15" s="1"/>
  <c r="D6" i="15"/>
  <c r="I6" i="15" s="1"/>
  <c r="C11" i="15" l="1"/>
  <c r="D9" i="15"/>
  <c r="Q9" i="15" s="1"/>
  <c r="I10" i="15"/>
  <c r="J10" i="15" s="1"/>
  <c r="R10" i="15"/>
  <c r="K8" i="15"/>
  <c r="J8" i="15"/>
  <c r="J7" i="15"/>
  <c r="K7" i="15"/>
  <c r="D4" i="15"/>
  <c r="L4" i="15"/>
  <c r="M4" i="15" s="1"/>
  <c r="J6" i="15"/>
  <c r="K6" i="15"/>
  <c r="J5" i="15"/>
  <c r="K5" i="15"/>
  <c r="R9" i="15" l="1"/>
  <c r="I9" i="15"/>
  <c r="K9" i="15" s="1"/>
  <c r="Q4" i="15"/>
  <c r="R4" i="15"/>
  <c r="K10" i="15"/>
  <c r="I4" i="15"/>
  <c r="K4" i="15" s="1"/>
  <c r="D11" i="15"/>
  <c r="L11" i="15"/>
  <c r="M11" i="15" s="1"/>
  <c r="J9" i="15" l="1"/>
  <c r="J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tc={DFC833AF-FB91-A04F-B206-A181E845841D}</author>
    <author>tc={E520FC6F-A485-EC4E-9B9D-1EB7E9670CE9}</author>
    <author>tc={D21B5062-78FD-7540-B25F-D66816516AE6}</author>
    <author>tc={93FB4840-1F46-D744-9640-83A97A6164C4}</author>
  </authors>
  <commentList>
    <comment ref="R26" authorId="0" shapeId="0" xr:uid="{3C4880F1-101E-439D-9BB6-6551F4D53AB4}">
      <text>
        <t>[Threaded comment]
Your version of Excel allows you to read this threaded comment; however, any edits to it will get removed if the file is opened in a newer version of Excel. Learn more: https://go.microsoft.com/fwlink/?linkid=870924
Comment:
    Ve SZ máme odkaz na doktorské studium, zvážit jestl nezdůvodnit a neplatit z oblasti 1. Nyní v Cíli 3.</t>
      </text>
    </comment>
    <comment ref="R54" authorId="1" shapeId="0" xr:uid="{56D26073-8CD7-4FD6-8C71-828EE02C9C7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Nyní v Internacionalizaci 
</t>
      </text>
    </comment>
    <comment ref="R123" authorId="2" shapeId="0" xr:uid="{46BDFBC7-7046-44F7-A449-B69B9E1A1C4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Nyní zavřeno do Cíle 5
</t>
      </text>
    </comment>
    <comment ref="R127" authorId="3" shapeId="0" xr:uid="{848BEAD4-C6C7-47A6-8F00-DF76A8DD7F6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Nyní zařazeno do Cíle 6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tc={DFC833AF-FB91-A050-B206-A181E845841D}</author>
    <author>tc={E520FC6F-A485-EC4F-9B9D-1EB7E9670CE9}</author>
    <author>tc={D21B5062-78FD-7541-B25F-D66816516AE6}</author>
    <author>tc={93FB4840-1F46-D745-9640-83A97A6164C4}</author>
  </authors>
  <commentList>
    <comment ref="R26" authorId="0" shapeId="0" xr:uid="{00000000-0006-0000-08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Ve SZ máme odkaz na doktorské studium, zvážit jestl nezdůvodnit a neplatit z oblasti 1. Nyní v Cíli 3.</t>
      </text>
    </comment>
    <comment ref="R54" authorId="1" shapeId="0" xr:uid="{00000000-0006-0000-08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Nyní v Internacionalizaci 
</t>
      </text>
    </comment>
    <comment ref="R123" authorId="2" shapeId="0" xr:uid="{00000000-0006-0000-0800-000003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Nyní zavřeno do Cíle 5
</t>
      </text>
    </comment>
    <comment ref="R127" authorId="3" shapeId="0" xr:uid="{00000000-0006-0000-0800-000004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Nyní zařazeno do Cíle 6
</t>
      </text>
    </comment>
  </commentList>
</comments>
</file>

<file path=xl/sharedStrings.xml><?xml version="1.0" encoding="utf-8"?>
<sst xmlns="http://schemas.openxmlformats.org/spreadsheetml/2006/main" count="1697" uniqueCount="592">
  <si>
    <t>Oblast A</t>
  </si>
  <si>
    <t>STUDIUM A VZDĚLÁVÁNÍ</t>
  </si>
  <si>
    <t>Finance vyplňovat prosím pouze v oblasti níže.</t>
  </si>
  <si>
    <t>Oblast SZ</t>
  </si>
  <si>
    <t>Fond dle směrnice č.1/2022</t>
  </si>
  <si>
    <t>Sledované měřitelné ukazatele</t>
  </si>
  <si>
    <t>Název opatření</t>
  </si>
  <si>
    <t>Odpovědná osoba REK</t>
  </si>
  <si>
    <t>Návrh výstupů pro rok 2025</t>
  </si>
  <si>
    <t>Zdroje financování</t>
  </si>
  <si>
    <t>Prioritní cíl MŠMT [1 až 6, 7 (Int.), 8 (jiné)]</t>
  </si>
  <si>
    <t xml:space="preserve">Celkem PPSŘ </t>
  </si>
  <si>
    <t xml:space="preserve">Indikátory: přepokládáné  výstupy v rámci součástí </t>
  </si>
  <si>
    <t>Předpokládáné finance na zajištění výstupu (PPSŘ)</t>
  </si>
  <si>
    <t>Z toho předpokládané investice na zajištění výstupu (PPSŘ)</t>
  </si>
  <si>
    <t>REK</t>
  </si>
  <si>
    <t>OPF</t>
  </si>
  <si>
    <t>FPF</t>
  </si>
  <si>
    <t>FVP</t>
  </si>
  <si>
    <t>MÚ</t>
  </si>
  <si>
    <t>FÚ</t>
  </si>
  <si>
    <t xml:space="preserve">A.1 </t>
  </si>
  <si>
    <t>ROZVÍJET PROFESNĚ ZAMĚŘENÉ STUDIJNÍ PROGRAMY V SOULADU S POTŘEBAMI TRHU PRÁCE A VE SPOLUPRÁCI SE ZAMĚSTNAVATELI</t>
  </si>
  <si>
    <t>A.1</t>
  </si>
  <si>
    <t>F1</t>
  </si>
  <si>
    <t>• Podíl profesně zaměřených studijních programů
• Počet respondentů zaměstnaných v oboru odpovídajícímu vystudovanému studijnímu programu do 3 let od absolvování studia</t>
  </si>
  <si>
    <t>Podpora tvorby a rozvoje profesních studijních programů.</t>
  </si>
  <si>
    <t>Weiss</t>
  </si>
  <si>
    <t>• Zapojení odborníků z praxe do výuky a inovace výukových metod, 
• Koncepce kulikulárního designu profesních SP (zapojení odborníků z praxe a absolventů do příprav a inovace profesních SP)</t>
  </si>
  <si>
    <t>PPSŘ</t>
  </si>
  <si>
    <t>Koncepce kurikulárního designu profesních SP</t>
  </si>
  <si>
    <t>Reakreditace 4 profesních SP: IP, DB, MO. Kulaté stoly, rozhovory se zástupci odborných a strategických partnerů. Focus group se studenty.  Příprava materiálů a podkladů pro akreditační spis. Odborníci z praxe.</t>
  </si>
  <si>
    <r>
      <rPr>
        <strike/>
        <sz val="12"/>
        <color rgb="FFFF0000"/>
        <rFont val="Enriqueta"/>
        <family val="3"/>
      </rPr>
      <t xml:space="preserve">
</t>
    </r>
    <r>
      <rPr>
        <sz val="12"/>
        <color rgb="FF000000"/>
        <rFont val="Enriqueta"/>
        <family val="3"/>
      </rPr>
      <t xml:space="preserve"> Studenti podpoření při profesních aktivitách: exkurze, odborné workshopy (5) - 85 000,-</t>
    </r>
  </si>
  <si>
    <r>
      <t>Odborníci z praxe zapojeni do výuky napříč studijními programy (min. 30). (</t>
    </r>
    <r>
      <rPr>
        <sz val="12"/>
        <rFont val="Enriqueta"/>
        <family val="3"/>
      </rPr>
      <t>240 tis</t>
    </r>
    <r>
      <rPr>
        <sz val="12"/>
        <color rgb="FFFF0000"/>
        <rFont val="Enriqueta"/>
        <family val="3"/>
      </rPr>
      <t>.</t>
    </r>
    <r>
      <rPr>
        <sz val="12"/>
        <color rgb="FF000000"/>
        <rFont val="Enriqueta"/>
        <family val="3"/>
      </rPr>
      <t>)
Podpora pedagogických kompetencí odborníků z praxe (vedení výuky, praxí...) (20 tis.)</t>
    </r>
  </si>
  <si>
    <t>Zavedení systému sledování profesní dráhy absolventů</t>
  </si>
  <si>
    <t>• Realizace šetření Absolvent 2025</t>
  </si>
  <si>
    <t>vlastní</t>
  </si>
  <si>
    <t>Analytické šetření Absolvent 2025 - sledování profesní dráhy absolventů SU</t>
  </si>
  <si>
    <t>Posílení kvality praxí</t>
  </si>
  <si>
    <t>• Vytvoření vnitřní metodiky pro elektronickou evidenci a administraci praxe v profesních studijních programech včetně evaluace, 
• Implementace modulů Praxe a Evaluace Praxe.</t>
  </si>
  <si>
    <t>Vytvoření komunikační platformy se zaměstnavateli</t>
  </si>
  <si>
    <t>• Využití Kariérního portálu SU k podpoře spolupráce se zaměstnavateli
• Realizace odborných akcí a kulatých stolů se zaměstnavateli a odborníky z praxe</t>
  </si>
  <si>
    <t>Využití Kariérního portálu SU k podpoře spolupráce se zaměstnavateli</t>
  </si>
  <si>
    <t>Kulaté stoly, rozhovory se zástupci odborných a strategických partnerů.</t>
  </si>
  <si>
    <t>Akce podporující inovaci výuky ve spolupráci s praxí, kulaté stoly, workshopy (3)</t>
  </si>
  <si>
    <t xml:space="preserve">Realizace kulatých stolů se zástupci aplikační sféry (min 4x). </t>
  </si>
  <si>
    <t>A. 2</t>
  </si>
  <si>
    <t>ROZVÍJET UNIKÁTNÍ AKADEMICKÉ STUDIJNÍ PROGRAMY</t>
  </si>
  <si>
    <t>A.2</t>
  </si>
  <si>
    <t>F9</t>
  </si>
  <si>
    <t>• Počet nových nebo aktualizovaných unikátních studijních programů s parametry excelence, unikátnosti a interdisciplinárního přístupu</t>
  </si>
  <si>
    <t>Podpora unikátních akademických studijních programů</t>
  </si>
  <si>
    <t>• Vytvoření metodiky kurikulárního designu pro akademické SP</t>
  </si>
  <si>
    <t>A.3</t>
  </si>
  <si>
    <t>STABILIZOVAT POČET STUDENTŮ A ZVÝŠIT KVALITU UCHAZEČŮ O STUDIUM.</t>
  </si>
  <si>
    <t>F11</t>
  </si>
  <si>
    <t>• Počet studentů
• Studijní neúspěšnost studentů v prvním ročníku bakalářského studia</t>
  </si>
  <si>
    <t>Odměňování aktivních a motivujících pracovníků</t>
  </si>
  <si>
    <t>Matula</t>
  </si>
  <si>
    <t>• Realizace systematického monitoringu výstupů na veřejnosti a v médiích vč. odměňování aktivních zaměstnanců</t>
  </si>
  <si>
    <t>Monitoring výstupů na veřejnosti a v médiích vč. odměňování aktivních</t>
  </si>
  <si>
    <t>Zapojení silných osobností</t>
  </si>
  <si>
    <t>• Aktualizace sítě silných osobností</t>
  </si>
  <si>
    <t>Aktualizovaná síť silných osobností</t>
  </si>
  <si>
    <t>Rozvoj spolupráce se středními školami</t>
  </si>
  <si>
    <t xml:space="preserve">• Evaluace a inovace přístupu k uchazečům o studium, tvorba audiovizuálních materiálů
• Realizace exkurzí, seminářů  na SŠ </t>
  </si>
  <si>
    <t xml:space="preserve">Inovativní přístupy v práci s uchazeči: příprava audiovizuálních materiálů </t>
  </si>
  <si>
    <r>
      <t>Nabídka exkurzí pro střední školy.
Realizace exkurzí (alespoň 2) SŠ na fakultě.
Setkání se zástupci SŠ.</t>
    </r>
    <r>
      <rPr>
        <strike/>
        <sz val="12"/>
        <color rgb="FF000000"/>
        <rFont val="Enriqueta"/>
        <family val="3"/>
      </rPr>
      <t xml:space="preserve">
</t>
    </r>
    <r>
      <rPr>
        <sz val="12"/>
        <color rgb="FF000000"/>
        <rFont val="Enriqueta"/>
        <family val="3"/>
      </rPr>
      <t>(personální náklady, organizační a technické zajištění).</t>
    </r>
  </si>
  <si>
    <t>Zmodernizovaná AV a IT technika v BrainFitness (1x počítač, 1x dataprojektor, kabeláž, instalace)</t>
  </si>
  <si>
    <t>Vytváření motivačních studijních plánů</t>
  </si>
  <si>
    <t>• Vytvoření systému sledování studijní neúspěšnosti studentů SU (nastavení kritérií, identifikace studentů) včetně implementace prvků jejich podpory (adaptační kurz, workshopy, letní škola apod.).</t>
  </si>
  <si>
    <t>Testování studijních typů včetně pilotního ověření.</t>
  </si>
  <si>
    <t>Monitoring studijní neúspěšnosti podle SP
Realizace Informačního týdne pro prváky</t>
  </si>
  <si>
    <t>A.4</t>
  </si>
  <si>
    <t>ZDOKONALOVAT KVALITU A INOVATIVNOST VÝUKY</t>
  </si>
  <si>
    <t>• Počet akademických pracovníků, kteří se zúčastní vzdělávacího programu na rozvoj pedagogických kompetencí.
• Nově akreditované studijní programy, které využívají inovativní metody výuky</t>
  </si>
  <si>
    <t>Rozvoj pedagogických kompetencí a inovativních metod ve výuce</t>
  </si>
  <si>
    <t>• Realiazece  2 Týdnů rozvoje SU
• Realizace odborných akcí zaměřených na inovace ve výuce
• Realizace Týdne inovací ve výuce 
• Realizace kurzů AI Academy
• Evaluace současných metod vzdělávání
• Implementace inovativních metod vzdělávání do výuky</t>
  </si>
  <si>
    <t>Týdny rozvoje (2)
Přednášky, workshopy a semináře zaměřené na inovace ve výuce, 
Provoz Akademie profesního a osobního rozvoje. Metodika tvorby distančních textů</t>
  </si>
  <si>
    <r>
      <t xml:space="preserve">4 realizované vzdělávací akce nebo workshopy určené pro akademické pracovníky  s tematikou inovatiních metod výuky a hodnocení studentů. (60 000)
Týden inovací ve výuce (tematická konference zaměřená na moderní metody výuky, příprava učeben pro flexibilní formy vzdělávání). (10 000)
</t>
    </r>
    <r>
      <rPr>
        <sz val="12"/>
        <rFont val="Enriqueta"/>
        <family val="3"/>
      </rPr>
      <t>1 jazykový kurz angličtiny pro zaměstnance fakulty. (90 000)</t>
    </r>
    <r>
      <rPr>
        <sz val="12"/>
        <color theme="1"/>
        <rFont val="Enriqueta"/>
        <family val="3"/>
      </rPr>
      <t xml:space="preserve">
Licence Vevox (120 000).</t>
    </r>
  </si>
  <si>
    <t xml:space="preserve"> Rozvoj inovativních metod ve výuce, mj. odborná terénní praktika, plenéry apod. (2)</t>
  </si>
  <si>
    <t>Realizace kurzů dalšího vzdělávání akademických pracovníků, zapojení do Týdne inovací. (150 000).
Zavedení inovativních metod výuky dle možností předmětů a charakteru programů (50.000).
Rozvíjet nástroje evaluace vzdělávací činnosti (50.000)</t>
  </si>
  <si>
    <t>Podpora přípravy inovací studijních programů</t>
  </si>
  <si>
    <t>• Pořízení SW pro podporu výuky</t>
  </si>
  <si>
    <t>Vzdělávací koncept SU (pilotní návrh), inovace stávajících prvků vzdělávacího procesu na SU</t>
  </si>
  <si>
    <t>Software pro výuku ve studijním programu Matematika (trvalá lic. Parellels standard edition, pronájem lic. ArcGis Pro - balík 5 licencí, Pronájem SW Adobe Creative Cloud 2 lic)</t>
  </si>
  <si>
    <t>A.5</t>
  </si>
  <si>
    <t>SYSTEMATICKY PODPOROVAT A ROZVÍJET TALENTY</t>
  </si>
  <si>
    <t>F2</t>
  </si>
  <si>
    <t>•Počet podpořených talentovaných studentů</t>
  </si>
  <si>
    <t>Služby pro talentované studenty</t>
  </si>
  <si>
    <t>• Zavedení koncepce Talent Managementu na SU (metodika)
• Vytvoření koncepce a pilotní implementace celouniverzitního předmětu Rozvíjení talentů
• Testování Gallup
• Pořízení a implementace IS TWPA
• Workshop pro talentované studenty
• Metodika kurikulárního designu pro akademické SP</t>
  </si>
  <si>
    <t>Koncepce Talent Managementu na SU, metodika práce s talenty
Koncepce a pilotní zavedení celouniverzitního předmětu Rozvíjení talentů, využití testů Gallup (30 studentů, 4 nově akreditovaní koučové)
Zavedení a pilotní ověření projektového vyučování 
IS TWPA - programování a rozvoj SW (200)
IS TWPA - rozšíření licence (300 investice)
Metodika kurikulárního designu pro akademické SP</t>
  </si>
  <si>
    <t>Gallup - talent management - 80 testů na identifikaci talentů pro studenty</t>
  </si>
  <si>
    <t>Workshop pro talentované studenty Mgr./Ph.D. z dynamických systémů (předp. 3-4 studenti, 5 prac. MÚ, 2-3 zahr. experti)</t>
  </si>
  <si>
    <t>A.6</t>
  </si>
  <si>
    <t>PODPOROVAT PODNIKAVOST STUDENTŮ A ROZVOJ JEJICH MĚKKÝCH KOMPETENCÍ</t>
  </si>
  <si>
    <t>• Podíl respondentů, kteří zahájili podnikání do 3 let od ukončení studia
• Podíl studijních programů podporujících rozvoj obecných dovedností a měkkých kompetencí studentů</t>
  </si>
  <si>
    <t>Podpora podnikavosti studentů</t>
  </si>
  <si>
    <t>Gongol</t>
  </si>
  <si>
    <t xml:space="preserve">• Realizace aktivit Business Gate 
• Realizace aktivit na podporu podnikání (např. Týden podnikavosti, Podnikni to!, Patrioti MSK)
• Realizace aktivit zaměřených na rozvoj měkkých kompetencí studentů. </t>
  </si>
  <si>
    <t>Realizace Business Gate Academy aktivit na opavských součástech</t>
  </si>
  <si>
    <t>Business Gate Academy: 50 studentů zapojených do řešení konkrétních zadání + 12 odborných akcí realizovaných v Business Gate.
Týden podnikavosti: 200 zúčastněných studentů.
Podnikni to! : 10 studentů s absolvovaným kurzem Podnikni to!
Členství v regionálních sdružení Leaders Club, Patrioti MSK.
Workshopy na středních školách: realizace 10 workshopů a propagace těchto aktivit.
3 realizované účasti na akcích pořádaných na podporu podnikavosti a podnikání zejména v MSK (např. Patrioti MSK).
4 Odborné akce na rozvoj podnikavosti a podnikání pro studenty Inovativního podnikání.
Gallup - talent management - 50 testů na identifikaci talentů pro studenty.</t>
  </si>
  <si>
    <t>Pilotní zařazení min. 1 předmětu na soft skills a min. 1 na kontakt s profesní realitou do studijních plánů, semináře vedené odborníky z praxe (50.000)</t>
  </si>
  <si>
    <t>A.7</t>
  </si>
  <si>
    <t>PODPOROVAT DIGITALIZACI A DISTANČNÍ PRVKY VE VÝUCE</t>
  </si>
  <si>
    <t>• Realizace aktivit na podporu podnikání (např. Týden podnikavosti, Podnikni to!, Patrioti MSK)</t>
  </si>
  <si>
    <t>F4</t>
  </si>
  <si>
    <t>• Podíl studijních předmětů podpořených online studijními materiály
• Podíl akademických pracovníků účastnících se ročně vzdělávacího programu SU zaměřeného na rozvoj kompetencí podporujících distanční vzdělávání. 
• Nové studijní programy v distanční formě vzdělávání</t>
  </si>
  <si>
    <t>Podpora jednotné digitální platformy studijních zdrojů a rozvoj digitálních kompetencí</t>
  </si>
  <si>
    <t>• Aktualizace a adaptace online studijních materiálů (studijní opory, osnovy apod.)
• Realizace aktivit na podporu implementace flexibilních forem vzdělávání</t>
  </si>
  <si>
    <t>Podpora činnosti spjatých s implementací flexibilních forem vzdělávání (konzultace, kulaté stoly, workshopy, exkurze).</t>
  </si>
  <si>
    <t>Zpracování studijních opor a interaktivních osnov pro nově připravované SP nebo předměty v rámci stávajících akreditací</t>
  </si>
  <si>
    <t>Podpora studijncíh programů v distanční formě</t>
  </si>
  <si>
    <t>• Příprava studijních programů a kurzů CŽV v distanční formě.
• Vytvoření metodiky k distančnímu vzdělávání</t>
  </si>
  <si>
    <t>Vytvoření metodiky k distančnímu vzdělávání</t>
  </si>
  <si>
    <t>A.8</t>
  </si>
  <si>
    <t>ROZVÍJET INDIVIDUÁLNÍ PŘÍSTUP A ROZŠÍŘIT PODPŮRNÉ SLUŽBY PRO STUDENTY</t>
  </si>
  <si>
    <t>Propagace podpůrných služeb</t>
  </si>
  <si>
    <t>• Implementace propagace podpůrných služeb do komunikační strategie SU</t>
  </si>
  <si>
    <t>Školení k podpůrným službám</t>
  </si>
  <si>
    <t xml:space="preserve">• Interní kurzy pro studenty SU. </t>
  </si>
  <si>
    <t>Realizace odborných akcí</t>
  </si>
  <si>
    <t>• Podíl spokojených příjemců služeb Poradenského centra
• Počet studentů využívajících služeb Poradenského centra</t>
  </si>
  <si>
    <t>Odstraňování bariér ke vzdělávání</t>
  </si>
  <si>
    <t xml:space="preserve">• Realizace odborných konzultací a vzdělávacích akcí pro zaměstnance SU. 
</t>
  </si>
  <si>
    <t xml:space="preserve">Realizace odborných akcí a konzultací
</t>
  </si>
  <si>
    <t>F10</t>
  </si>
  <si>
    <t>Systém zpětné vazby pro Poradenské centrum</t>
  </si>
  <si>
    <t>• Vyhodnocení zpětné vazby služeb Poradenského centra</t>
  </si>
  <si>
    <t>Realiazace šetření k vyhodnocení služeb PC</t>
  </si>
  <si>
    <t>Uznávání výsledků předchozího vzdělávání</t>
  </si>
  <si>
    <t>• Implementace metodiky uznávání výsledků předchozího studia</t>
  </si>
  <si>
    <t>Ověření implmenetace metodiky</t>
  </si>
  <si>
    <t>Rozšíření podpůrných služeb</t>
  </si>
  <si>
    <t xml:space="preserve">• Realizace služeb PC
• Realizace služeb KC
</t>
  </si>
  <si>
    <t xml:space="preserve">Komunikační platforma s ústavy a katedrami SU
Koučink, poradenství, spolupráce se zaměstnavateli
</t>
  </si>
  <si>
    <t>Prioritní cíl MŠMT</t>
  </si>
  <si>
    <t>suma</t>
  </si>
  <si>
    <t>cíl 1</t>
  </si>
  <si>
    <t>cíl 2</t>
  </si>
  <si>
    <t>cíl 3</t>
  </si>
  <si>
    <t>cíl 5</t>
  </si>
  <si>
    <t>cíl 6</t>
  </si>
  <si>
    <t>cíl 7 - Internacionalizace  (I.)</t>
  </si>
  <si>
    <t>cíl 8</t>
  </si>
  <si>
    <t xml:space="preserve">Celkem za oblast A </t>
  </si>
  <si>
    <t>neinvestice</t>
  </si>
  <si>
    <t>investice</t>
  </si>
  <si>
    <t>Oblast B</t>
  </si>
  <si>
    <t>VĚDA, VÝZKUM A DALŠÍ TVŮRČÍ ČINNOSTI</t>
  </si>
  <si>
    <t>Celkem PPSŘ</t>
  </si>
  <si>
    <t xml:space="preserve">B.1 </t>
  </si>
  <si>
    <t>PODPOROVAT ZÁKLADNÍ VÝZKUM A DALŠÍ TVŮRČÍ ČINNOSTI SE ZOHLEDNĚNÍM SPECIFIK JEDNOTLIVÝCH SOUČÁSTÍ</t>
  </si>
  <si>
    <t>B.1</t>
  </si>
  <si>
    <t>• Získání certifikace HR Award.
• Nová interní grantová soutěž zaměřená zejména na studenty doktorských studijních programů.
• Inovovaný systém hodnocení pracovníků/týmů/pracovišť.
• Výsledky činnosti vědecko-výzkumných a uměleckých tvůrčích center.</t>
  </si>
  <si>
    <t>Implementace HR Award</t>
  </si>
  <si>
    <t>Růžičková</t>
  </si>
  <si>
    <t>• Realizace činností v souvislosti s implementací akčního plánu HR Award</t>
  </si>
  <si>
    <t>Implementace akčního plánu HR Award</t>
  </si>
  <si>
    <t>Redesign SGS</t>
  </si>
  <si>
    <t>Stavárek</t>
  </si>
  <si>
    <t>• Příprava a spuštění inovovaného interního grantového systému</t>
  </si>
  <si>
    <t>Směrnice rektora k novému internímu grantovému systému</t>
  </si>
  <si>
    <t>Centrum Artificial Intelligence</t>
  </si>
  <si>
    <t>Tuleja</t>
  </si>
  <si>
    <t>• Realizace vzdělávacích akcí pro zaměstnance v oblasti AI.
• Implementace prvků AI do řízení SU
• Analýza potenciálu SU k využití AI v rámci interdisciplinárního výzkumu</t>
  </si>
  <si>
    <t>Rozvoj hodnocení VaV</t>
  </si>
  <si>
    <t>Vznik platformy pro transfer poznatků, dovedností a technologií</t>
  </si>
  <si>
    <t>B.2</t>
  </si>
  <si>
    <t>PODPOROVAT APLIKOVANÝ A SMLUVNÍ VÝZKUM, EXPERIMENTÁLNÍ VÝVOJ, ZVYŠOVAT POČET KOMERCIALIZOVATELNÝCH VÝSLEDKŮ VĚDECKÉ, VÝZKUMNÉ A DALŠÍ TVŮRČÍ ČINNOSTI</t>
  </si>
  <si>
    <t>• Proškolení akademických pracovníků v oblasti komercializacea transferu technologií.
• Systém na podporu spolupráce, komercializace a transferu technologií a znalostí.</t>
  </si>
  <si>
    <t>Realizace školení, informačních a networkingových akcí v oblasti transferu poznatků, dovedností a technologií</t>
  </si>
  <si>
    <t>Török</t>
  </si>
  <si>
    <t>Vytvoření Centra pro transfer technologií</t>
  </si>
  <si>
    <t>B.3</t>
  </si>
  <si>
    <t>PODPOROVAT SPOLUPRÁCI A OTEVŘENOST V RÁMCI TVŮRČÍCH ČINNOSTÍ</t>
  </si>
  <si>
    <t>• Nově navázané nebo aktualizované partnerské smlouvy s výzkumnými organizacemi z ČR a ze zahraničí
•  Aktualizované nebo nové smlouvy o spolupráci ve vědě a výzkumu s aplikačním sektorem.
•  Množství externích grantových prostředků získaných na realizaci základního výzkumu, aplikovaného (průmyslového) výzkumu, experimentálního vývoje a dalších tvůrčích činností.
•  Vyšší počet společných publikačních a dalších výstupů VaV se zahraničními pracovišti (výzumníky).
•  Vyšší podíl zahraničních odborných pracovníků zapojených do vědy, výzkumu a dalších tvůrčích činností.
•  Absolutní i relativní množství příjmů z komercializace VaV výstupů a zakázkového výzkumu.
•  Původní vědecké práce zveřejněné v režimu open access / repository.</t>
  </si>
  <si>
    <t>Realizace školení, informačních a networkingových akcí zaměřených na vědeckou spolupráci a přípravu grantových žádostí
(Sloučená opatření SZ: Nástroje na přilákání VaV pracovníků, Zlepšení informovatnosti o grantech, Networkingové aktivity VaV, Zlepšení Open Access)</t>
  </si>
  <si>
    <t>B.4</t>
  </si>
  <si>
    <t>DOSAHOVAT EXCELENCE TVŮRČÍ ČINNOSTI DOKTORANDŮ A VĚTŠÍ KVALITY POSTGRADUÁLNÍHO STUDIA</t>
  </si>
  <si>
    <t>F5</t>
  </si>
  <si>
    <t>• Počet doktorských studijních programů s disertačními pracemi vypracovanými zpravidla v cizím jazyce.
• Počet doktorských studijních programů s disertačními pracemi tvořenými zpravidla souborem vyšlých/přijatých publikací.
• Počet doktorských studijních programů, kde obhajoby disertačních prací probíhají zpravidla s alespoň jedním zahraničním členem komise či oponentem.
• Podíl studentů doktorského studia účastnících se mezinárodních a dalších mobilit.</t>
  </si>
  <si>
    <t>Zvýšení kvality doktorského studia
(Sloučená opatření SZ: Podpora mobilit doktorandů, Změny ve financování doktorského studia, Zlepšování informovanosti doktorandů, Aktualizace podmínek doktorského studia)</t>
  </si>
  <si>
    <t>• Zkvalitnění doktorského studia na SU</t>
  </si>
  <si>
    <t>Licence DeepL na zkvalitnění jazykové úrovně vědeckých prací doktorandů v angličtině</t>
  </si>
  <si>
    <t>1 jazykový kurz pro doktorandy 
1 realizovaná summer school pro doktorandy
4 odborné semináře a workshopy pro doktorandy 
1 Den vědy pro zájemce o doktorské studium</t>
  </si>
  <si>
    <t>2 krátkodobé příjezdové mobility zahraničních odborníků zapojených do přednášek a seminářů pro studenty doktorského studia
2 krátkodobé výjezdové mobility do zahraničí studentů doktorského studia
3 odborné semináře a workshopy pro doktorandy</t>
  </si>
  <si>
    <t>1 dlouhodobá (2-3 měsíce) zahraniční výjezdová mobilita studenta doktorského studia
krátkodobé příjezdové mobility v rozsahu 22-32 osobodnů zahraničních odborníků zapojených do přednášek a seminářů pro studenty doktorského studia (uvažovaná stáž by mohla být kratší než tři měsíce, pokud by se tak stalo zbytek prostředků vynaložíme  na příjezdy zahraničních odborníků )</t>
  </si>
  <si>
    <t>4 týdny výjezdových mobilit v zahraničí pro studenty doktorského studia
9 týdnů příjezdových mobilit zahraničních odborníků zapojených do přednášek a seminářů pro studenty doktorského studia</t>
  </si>
  <si>
    <t>• Vytvoření systému odborné podpory dovedností a soft skills doktorandů</t>
  </si>
  <si>
    <t>Vytvoření systému PhD akademie na podporu odborných dovedností a soft skills doktorandů</t>
  </si>
  <si>
    <t>Úpravy Kariérního řádu související s doktorským studiem</t>
  </si>
  <si>
    <t>cíl 8 - Další prioritní cíle  (II.)</t>
  </si>
  <si>
    <t>Celkem za oblast B</t>
  </si>
  <si>
    <t>Oblast C</t>
  </si>
  <si>
    <t>SPOLEČENSKÁ ROLE</t>
  </si>
  <si>
    <t>C.1</t>
  </si>
  <si>
    <t>REFLEKTOVAT CELOSPOLEČENSKÉ A AKTUÁLNÍ VÝZVY, INTENZIVNĚJI SE ZAPOJIT DO STRATEGICKÉHO REGIONÁLNÍHO ROZVOJE A DO ŽIVOTA SÍDELNÍCH MĚST</t>
  </si>
  <si>
    <t>• Počet partnerství a společných projektů v rámci místních, komunitních a spolkových aktivit.</t>
  </si>
  <si>
    <t xml:space="preserve">Podporovat komunitní a kulturní aktivity v sídelních městech a výrazných centrech regionu </t>
  </si>
  <si>
    <t>• Podpora akcí, v jejichž rámci součásti univerzity realizují komunitní a kulturní aktivity v Moravskoslezském kraji.</t>
  </si>
  <si>
    <t>Účast SU na mez. diskusním fóru Meltingpot/Colours of Ostrava
Běh se Zoo Ostrava                                                                                     
800 let města Opavy</t>
  </si>
  <si>
    <t>Aktivity zaměřené na kulturní a vzdělávací obsah na fakultě a v Návštěvnických centrech pro studenty a veřejnost (Noc vědců, Týden Akademie věd, Týden humanitních věd, aktivity ve fakultních NC U Vavřince a v Rybím Pavillonu).
Účast na kulturně-společenských a vzdělávacích akcí v regionu (CoO, Majáles, Slunovrat, SOČ).</t>
  </si>
  <si>
    <t>Podpora účasti fakulty na společenských a kulturních akcích v regionu (festival Slunovrat, cyklus Moderní výzvy lidstva, Dny prevence, akce zaměřené na edukaci veřejnosti (200 000)
Zapojení pracovníků do různých orgánů a pracovních skupin a komisí města a kraje.</t>
  </si>
  <si>
    <t>Podpora účasti MÚ na akcích pořádaných pro veřejnost a uchazeče o studium (Noc vědců, Týden Akademie věd, akce BrainFitness pro SŠ). Posílení prezentačního zázení MÚ (mobilní stan, tabule, propag. předměty) 4 akce.</t>
  </si>
  <si>
    <t>Vytvoření platformy pro spolupráci s regionálními stakeholdery</t>
  </si>
  <si>
    <t xml:space="preserve">• Vytvoření interní databáze spolupracujících subjektů </t>
  </si>
  <si>
    <t>Databáze (kontakt, forma zapojení, nabídka služeb, rozvoj)</t>
  </si>
  <si>
    <t>C.2</t>
  </si>
  <si>
    <t>VÉST KE SPOLEČENSKÉ ODPOVĚDNOSTI</t>
  </si>
  <si>
    <t>• Získání ekoznačky typu „ekologicky šetrná kancelář“</t>
  </si>
  <si>
    <t>Podporovat studenty i pracovníky ve společensky prospěšných aktivitách</t>
  </si>
  <si>
    <t>• Podpora studentů a zaměstnanců Slezské univerzity při realizaci společensky prospěšných aktivit.</t>
  </si>
  <si>
    <t>Podpora studentů i pracovníků ve společensky prospěšných aktivitách a dobrovolnictví, podpora realizace společensky prospěšných akcí a zapojení studentů a pracovníků do dobrovolnictví, např. dárcovství krve, doučování, práce s dětmi apod.
- koordinace aktivit, informování pracovníků a studentů o možnostech zapojení,
- realizace workshopu na téma dobrovolnictví,
- finance - odměny, drobný majetek, služby (nájem, tisk, grafika apod.).</t>
  </si>
  <si>
    <t>Zavedení ekologických prvků do chodu univerzity 
(Vytvoření koncepce/Strategie udržitelnosti SU, realizace výstupů strategie)</t>
  </si>
  <si>
    <t xml:space="preserve">• Implementace akčního plánu Strategie udržitelnosti Slezské univerzity
</t>
  </si>
  <si>
    <t>Implementace akčního plánu Strategie udržitelnosti SU (technická a technologická řešení)
 Paušální platby Lokni (120 tis.)
 Náklady na třídění a likvidaci odpadů</t>
  </si>
  <si>
    <t>C.3</t>
  </si>
  <si>
    <t>ROZŠÍŘIT NABÍDKU KURZŮ CŽV</t>
  </si>
  <si>
    <t>• Nové kurzy CŽV připravené společně s ÚP a zaměstnavateli.
• Nové MOOC kurzy.</t>
  </si>
  <si>
    <t>Nabídka kurzů CŽV a dětské univerzity</t>
  </si>
  <si>
    <t>• Realizace programů CŽV
• Realizace rámcově ucelených programů a kurzů U3V
• Organizace odborných exkurzí</t>
  </si>
  <si>
    <t>Realizovat 2 přednáškové cykly či vzdělávací kurzy/semestr.
 Zorganizovat 2 odborné exkurze/rok s využitím dobrých zkušeností z předcházejících let.
 Realizovat 2 kurzy CŽV.</t>
  </si>
  <si>
    <t>Realizovat 2 přednáškové cykly či vzdělávací kurzy/semestr zaměřené na historii, informační a komunikační technologie a matematické a logické myšlení.
 Zorganizovat 2 odborné exkurze/rok s využitím dobrých zkušeností z předcházejících let. Zohlednit přitom náměty posluchačů, spolupracovat s odbornými průvodci, tyto akce dokumentovat a propagovat a zajistit povinnou garanci lektora na přípravě a organizaci těchto exkurzí.
Do struktury aktivit zařadit jiné akce, minimálně 1/semestr, přinášející užitečné informace a poznatky o aktuálním dění v regionu a dále se zaměřením na environmentální tematiku a zdravý životní styl. Rozvojovou aktivitou jsou hledání nových témat a aktivní zapojení seniorů do plánování a realizace těchto aktivit.
Jednotlivé aktivity a výstupy vzdělávacích programů U3V prezentovat široké veřejnosti s cílem rozšířit povědomí o významu U3V na OPF. Nadále spolupracovat s městy a obcemi v regionu, obohatit kulturní život seniorů a podpořit jejich sociální interakce a komunitní život.</t>
  </si>
  <si>
    <t>Rozvíjet nabídku kurzů CŽV typu A i M dle společenské poptávky a v souladu s metodikou mikrocertifikátů. (min. 3 kurzy).</t>
  </si>
  <si>
    <t>Vytvoření systému spolupráce s externími subjekty na tvorbě CŽV</t>
  </si>
  <si>
    <t>• Realizace kurzů CŽV ve spolupráci s ÚP ČR</t>
  </si>
  <si>
    <t>Kurzy "Asistent pedagoga" v rámci rekvalifikace uchazečů o zaměstnání vedených v evidenci ÚP ČR</t>
  </si>
  <si>
    <t>Kvalifikační vzdělávání sociálních pracovníků v rámci DVPP a DVSP</t>
  </si>
  <si>
    <t>Propojení CŽV a DOV</t>
  </si>
  <si>
    <t>Podpora tvorby MOOC kurzů</t>
  </si>
  <si>
    <t>C.4</t>
  </si>
  <si>
    <t xml:space="preserve"> PODPOROVAT KOMUNITNÍ ŽIVOT V RÁMCI STUDIA I PO NĚM</t>
  </si>
  <si>
    <t>F3</t>
  </si>
  <si>
    <t>• Míra zapojení studentů do univerzitních aktivit (mimo oblast vzdělávání, vědy a výzkumu a dalších tvůrčích činností)</t>
  </si>
  <si>
    <t>Podpora činnosti a zázemí pro studentské spolky a organizace
(Sloučená opatření SZ: Podpora činnosti a zázemí pro studentské spolky a organizace, Oslovování studentů se zapojením do univerzitního dění, Podpora univerzitního sportu)</t>
  </si>
  <si>
    <t xml:space="preserve">• Podpora realizace společenských, kulturních a sportovních aktivit studentů.
• Realizace výstupů mapujících pohled studentů a absolventů (videa, almanach apod.)
</t>
  </si>
  <si>
    <t>Podpora a rozvoj univerzitního e-sportu (70 000)                                                                                                                                        
Majálesy Opava a Karviná (130 000)</t>
  </si>
  <si>
    <t xml:space="preserve">1x ročně Vyběhni s OPF (50 000)
1x ročně Sportovní odpoledne SU OPF (20 000)
1x ročně Absolventský sraz k výročí založení fakulty (155 000)
2x ročně záznam absolventských promocí (16 000)
Nastavení řízení sítě tutorů (4 000)
</t>
  </si>
  <si>
    <t>Celkem za oblast C</t>
  </si>
  <si>
    <t>Oblast D</t>
  </si>
  <si>
    <t>INTERNACIONALIZACE</t>
  </si>
  <si>
    <t xml:space="preserve">D.1 </t>
  </si>
  <si>
    <t>D.1 POSILOVAT STRATEGICKÉ ŘÍZENÍ V OBLASTI INTERNACIONALIZACE</t>
  </si>
  <si>
    <t>D.1</t>
  </si>
  <si>
    <t>F8</t>
  </si>
  <si>
    <t>• Počet pracovníků proškolených v oblasti jazykových, mezikulturních a dalších kompetencí v oblasti internacionalizace nebo zúčastnivších se informačních, networkingových či odborných akcí a aktivit týkajících se mezinárodní spolupráce nebo zapojení do mezinárodních sítí/organizací. 
• Vnitrouniverzitní finanční nástroj na podporu a rozvoj všech typů aktivit mezinárodní spolupráce a internacionalizace činností SU.</t>
  </si>
  <si>
    <t>Rozvoj networkingových aktivit v oblasti internacionalizace</t>
  </si>
  <si>
    <t>Finanční podpora mezinárodní spolupráce</t>
  </si>
  <si>
    <t>• Podpora aktivit SU v rámci aliance STARS EU</t>
  </si>
  <si>
    <t xml:space="preserve">Plně funkční STARS EU office na SU
 Zapojení SU do společných projektů/aktivit a akcí STARS EU
 Organizace STARS EU Staff Week </t>
  </si>
  <si>
    <t>D.2</t>
  </si>
  <si>
    <t xml:space="preserve"> VYTVÁŘET MEZINÁRODNÍ PROSTŘEDÍ VE VÝUCE</t>
  </si>
  <si>
    <t>Příjezdové zaměstnanecké zahraniční mobility</t>
  </si>
  <si>
    <t>• Nově akreditované studijní programy (Bc., Mgr., Ph.D.) v cizích jazycích.
• Počet studentů v cizojazyčných studijních programech (Bc., Mgr., Ph.D.).
•  Počet kvalifikačních prací zpracovaných v cizích jazycích nebo v rámci mezinárodních projektů.
• Počet novýh cizojazyčných studijních materiálů (fyzických i elektronických).</t>
  </si>
  <si>
    <t>Podpora tvorby studijních programů v cizím jazyce</t>
  </si>
  <si>
    <t>Pořízení cizojazycčných studijních materiálů</t>
  </si>
  <si>
    <t>• Cizojazyčné studijní materiály</t>
  </si>
  <si>
    <t>Implementace Erasmus without papers a dalších</t>
  </si>
  <si>
    <t>• Realizace eventů pro studenty všech součástí SU a zájemce o studium v zahraničí</t>
  </si>
  <si>
    <t>Welcome days pro zahraniční studenty všech součástí SU</t>
  </si>
  <si>
    <t>2 realizované akce/semináře pro zahraniční studenty
 10 zaslaných zásilek do zahraničí</t>
  </si>
  <si>
    <t xml:space="preserve">2 informačně-motivační workshopy pro zájemce o zahraniční mobility a studium v zahraničí </t>
  </si>
  <si>
    <t>min. 3 virtuální přednášky zahraničních odborníků pro studenty   
realizace min. 1 informačně-motivační workshop pro zájemce o zahraniční mobility
podpora praktické výuky zahraničních studentů</t>
  </si>
  <si>
    <t>Implementace automatického uznávání vzdělávání</t>
  </si>
  <si>
    <t>D.3</t>
  </si>
  <si>
    <t>ROZVÍJET PROPAGACI A PODPŮRNÉ SLUŽBY PRO ZAHRANIČNÍ STUDENTY A PRACOVNÍKY</t>
  </si>
  <si>
    <t>• Podíl dvojjazyčných elektronických nástrojů na podporu internacionalizace, navigačních systémů objektů, mutací vytipovaných do dokumentů a norem.
•  Počet marketingových a informačních materiálů o nabídce studia v cizím jazyce.
•  Nové a inovované podpůrné služby pro zahraniční zájemce o studium, studenty a pracovníky.</t>
  </si>
  <si>
    <t>Posílení propagace pro zájemce o studium ze zahraničí</t>
  </si>
  <si>
    <t>• Podpora mezinárodní propagace SU</t>
  </si>
  <si>
    <t>Propagace studijních programů v anglickém jazyce na 2 mezinárodních studijních portálech 
Členství v Network of International Business Schools (NIBS)
Tvorba příspěvků na webu a sociálních sítích SU OPF za účelem prezentace SU OPF v anglickém jazyce
Aktualizované propagační a informační materiály a webové stránky pro mezinárodní propogaci SU OPF</t>
  </si>
  <si>
    <t>Tvorba, tisk a nákup propagačních předmětů a materiálů v anglickém jazyce za účelem prezentace fakulty v zahraničí</t>
  </si>
  <si>
    <t xml:space="preserve">Propagační předměty s anglickým logem fakulty k účelům reprezentace fakulty v zahraničí 
</t>
  </si>
  <si>
    <t>Účast na zahraničních veletrzích</t>
  </si>
  <si>
    <t>• Účast a prezentace SU na mezinárodním veletrhu EAIA</t>
  </si>
  <si>
    <t xml:space="preserve">Členství SU v European Association for International Education (EAIE)
Účast pracovníků SU na veletrhu EAIE
</t>
  </si>
  <si>
    <t>Překlady vnitřních předpisů a norem</t>
  </si>
  <si>
    <t>• Překlady a korektury vnitřních dokumentů
• Aktualizace obsahu webových stránek univerzity</t>
  </si>
  <si>
    <t xml:space="preserve">Jazykové korektury anglických překladů nových a aktualizovaných vnitřních předpisů a formulářů pro zahraniční pracovníky a studenty 
Aktualizace obsahu webových stránek v angličtině
</t>
  </si>
  <si>
    <t>Rozvoj kompetencí podpůrných pracovníků</t>
  </si>
  <si>
    <t>Účast na veletrzích</t>
  </si>
  <si>
    <t>Elektronizace pracovišť pro zahraniční styky</t>
  </si>
  <si>
    <t>D.4</t>
  </si>
  <si>
    <t>ROZVÍJET ZAHRANIČNÍ MOBILITU A GLOBÁLNÍ KOMPETENCE STUDENTŮ A PRACOVNÍKŮ UNIVERZITY</t>
  </si>
  <si>
    <t>•  Podíl studentů bakalářského, magisterského a doktorského studia, kteří absolvovali mobilitu nebo zahraniční pracovní stáž.
• Podíl pracovníků s ověřenou znalostí alespoň jednoho cizího jazyka.
•  Podíl pracovníků účastnících se zahraničních mobilit, resp. pracovníků, kteží absolvovali studium v zahraničí nebo tam získali významné odborné zkušenosti.
• Zapojení zahraničních absolventů do aktivit SU.</t>
  </si>
  <si>
    <t>Odstraňování bariér mobilit</t>
  </si>
  <si>
    <t xml:space="preserve">• Podpora mezinárodních mobilit na SU
</t>
  </si>
  <si>
    <t>2 krátkodobé mobility vedoucí k podpoře internacionalizace SU OPF</t>
  </si>
  <si>
    <t xml:space="preserve">Min. 12 krátkodobých mobilit za účelem navázání a prohloubení stávající mezinárodní spolupráce se zahraničními pracovišti 
Min. 4 krátkodobých mobilit zahraničních odborníků za účelem zvyšování úrovně mezinárodního prostředí ve výuce 
Min. 8 krátkodobých mobilit studentů na zahraniční instituce za účelem studia nebo realizace praxe vyplývající ze studijního programu 
</t>
  </si>
  <si>
    <t xml:space="preserve">Min. 6 krátkodobých příjezdových nebo výjezdových mobilit pracovníků fakulty nad rámec Erasmus+ 
Min. 2 mobility ak. pracovníků související s aktivitami v rámci STARS EU 
</t>
  </si>
  <si>
    <t xml:space="preserve">Příjezdové mobility  zahraničních pracovníků a výjezdové mobility pracovníků ústavu v rozsahu 110 osobodnů </t>
  </si>
  <si>
    <t>12 týdnů výjezdových zahraničních mobilit studentů
 3 týdny příjezdových mobilit zahraničních odborníků</t>
  </si>
  <si>
    <t>Rozvoj mezikulturních a jazykových vzdělávacích aktivit</t>
  </si>
  <si>
    <t>• Realizace International Week
• Zvyšování jazykových kompetencí zaměstnanců</t>
  </si>
  <si>
    <t xml:space="preserve">Příprava a realizace International Week 2025 </t>
  </si>
  <si>
    <t>3 jazykové kurzy angličtiny pro zaměstnance FPF SU</t>
  </si>
  <si>
    <t>Zohlednění mezikulturních/jazykových aspektů v přípravě studijních programů</t>
  </si>
  <si>
    <t>Začlenění mobilit do kurikula studijních programů</t>
  </si>
  <si>
    <t>Podpora mobility do knowledge hubs a špičkových pracovišť</t>
  </si>
  <si>
    <t>Zlepšování kvality administrativních procesů</t>
  </si>
  <si>
    <t>Zavedení flexibilních a virtuálních typů mobilit</t>
  </si>
  <si>
    <t>Rozšíření spektra výzkumných témat</t>
  </si>
  <si>
    <t>Systém spolupráce se zahraničními absolventy</t>
  </si>
  <si>
    <t>Celkem za oblast D</t>
  </si>
  <si>
    <t>Oblast E</t>
  </si>
  <si>
    <t>ROZVOJ LIDSKÝCH ZDROJŮ</t>
  </si>
  <si>
    <t>E.1</t>
  </si>
  <si>
    <t>POSILOVAT MOTIVACI K OSOBNÍMU I KARIÉRNÍMU ROZVOJI PRACOVNÍKŮ​</t>
  </si>
  <si>
    <t>F7</t>
  </si>
  <si>
    <t>• Získání certifikace HR Award a její obhájení.
• Účast zaměstnanců na vzdělávacích aktivitách v oblasti osobního rozvoje, manažerských dovedností a v rozvoji znalostí, kompetencí a dovedností.
• Úspěšně dokončená habilitační řízení (externí i interní) a řízení ke jmenování profesorem (externí i interní).</t>
  </si>
  <si>
    <t>Implementovat systém kariérního rozvoje s vazbou na systém hodnocení pracovníků podle aktualizovaného Kariérního řádu</t>
  </si>
  <si>
    <t>• Metodická podpora všech činností souvisejících s ŘLZ a s implementací HRA (zřízení pracovní pozice HR manažer)</t>
  </si>
  <si>
    <t>Pracovní pozice HR Manažer</t>
  </si>
  <si>
    <t>Příprava asistenčního programu pro zaměstnance - kompetenční rozvoj zaměstnanců</t>
  </si>
  <si>
    <t>F6</t>
  </si>
  <si>
    <t>Vytvořit celouniverzitní systémový program vzdělávacích aktivit</t>
  </si>
  <si>
    <t>• Realizace vzdělávacích akcí (semináře, workshopy, kurzy) pro zaměstnance SU</t>
  </si>
  <si>
    <t>semináře, workshopy, kurzy pro zaměstnance REK</t>
  </si>
  <si>
    <t xml:space="preserve">Podpora prohlubování kvalifikace pracovníků v oblasti soft skills a odborných kompetencí. </t>
  </si>
  <si>
    <t>Jazykový kurz pro zaměstnance (60 tis.)
Kurzy pro zaměstance MÚ (3 kurzy pro administrativní a IT pracovníky) - 150 tis.</t>
  </si>
  <si>
    <t>Provést revizi nabízených benefitů pro zaměstnance a jejich aktualizaci s cílem zvýšit jejich motivační potenciál</t>
  </si>
  <si>
    <t>• Implementace systému do praxe</t>
  </si>
  <si>
    <t>aktualizovaný systém a jeho implementace v praxi</t>
  </si>
  <si>
    <t>E.2</t>
  </si>
  <si>
    <t>ROZVÍJET PROAKTIVNÍ POLITIKU V OBLASTI VÝBĚRU NOVÝCH AKADEMICKÝCH A VĚDECKÝCH PRACOVNÍKŮ A OBSAZOVÁNÍ POZIC VEDOUCÍCH PRACOVNÍKŮ</t>
  </si>
  <si>
    <t>• Získání certifikace HR Award a její obhájení (udržení).
• Přijímání akademických a vědeckých pracovníků je v souladu se zásadami OTM-R politiky.
• Zveřejňování nabídek na obsazení relevantních VaV pozic na vhodných mezinárodních platformách.</t>
  </si>
  <si>
    <t>Dokončit implementaci principů OTM-R politiky – zpracovat systém hodnocení</t>
  </si>
  <si>
    <t>• Systém pro hodnocení OTM-R politiky.
• Zpracování evaluační zprávy.</t>
  </si>
  <si>
    <t>Provedené hodnocení, evaluační zpráva</t>
  </si>
  <si>
    <t>Proškolit vedoucí zaměstnance o principech OTM-R politiky</t>
  </si>
  <si>
    <t>• Proškolení vedoucích zaměstnanců o principech OTM-R politiky</t>
  </si>
  <si>
    <t>Zpracovat modelový vzorový postup pro realizaci výběrových řízení
Vytvořit metodiku systému školení v rámci adaptace</t>
  </si>
  <si>
    <t>Workshop k prošklolení vedoucích zaměstnanců o principech OTM-R politiky</t>
  </si>
  <si>
    <t>Realizace semináře pro vedoucí pracovníky k pricnipům OTM-R a realizace VŘ (v rámci výjezdního zasedání)</t>
  </si>
  <si>
    <t>Dokončit implementaci principů OTM-R politiky – provést revizi a aktualizaci dokumentů navazujících na ŘVŘ</t>
  </si>
  <si>
    <t>• Podpora onboardingu v praxi</t>
  </si>
  <si>
    <t>Podpora mentorů v rámci jednotlivých adaptačních procesů</t>
  </si>
  <si>
    <t>Zveřejňování otevřených výběrových řízení</t>
  </si>
  <si>
    <t>• Zveřejňování nabídek volných pracovních míst na různých platformách včetně Euraxess</t>
  </si>
  <si>
    <t>Úhrada nákladů na inzerci</t>
  </si>
  <si>
    <t>Zveřejněné inzeráty v rámci nabídek volných pracovních míst</t>
  </si>
  <si>
    <t>E.3</t>
  </si>
  <si>
    <t>ZAJISTIT ODPOVÍDAJÍCÍ ZÁZEMÍ PRO PRACOVNÍKY VŠECH SOUČÁSTÍ</t>
  </si>
  <si>
    <t>• Pozitivní hodnocení infrastruktury a vybavení pro vzdělávací, vědecko-výzkumné a další relevantní účely v rámci Hodnocení kvality souvisejících činností.</t>
  </si>
  <si>
    <t>Průběžně analyzovat dostupnost potřebného vybavení a kvality infrastruktury pro potřebu kvalitního naplňování všech rolí univerzity</t>
  </si>
  <si>
    <t>• Evaluace úrovně infrastruktury a pracovního prostředí mezi zaměstnanci
• Energetický audit budov
• Podpora well-beingu</t>
  </si>
  <si>
    <t>Energetický audit (460 tis.)
Vybavení a služby na podporu wellbeingu R (40 tis.)</t>
  </si>
  <si>
    <t>Podpora zaměstnanců při slaďování os. a prof. života poskytováním možnosti osobního koučinku</t>
  </si>
  <si>
    <t>Evaluace úrovně infrastruktury a pracovního prostředí mezi pracovníky fakulty.</t>
  </si>
  <si>
    <t>Zajistit a alokovat finanční prostředky potřebné pro implementaci Investičního plánu a na pořízení nebo upgrade další potřebné infrastruktury a vybavení</t>
  </si>
  <si>
    <r>
      <t xml:space="preserve">• Podaný investiční záměr na investiční akce na MŠMT (rekonstrukce Masarykova) 
</t>
    </r>
    <r>
      <rPr>
        <sz val="8.4"/>
        <rFont val="Enriqueta"/>
        <family val="3"/>
      </rPr>
      <t>• Ú</t>
    </r>
    <r>
      <rPr>
        <sz val="12"/>
        <rFont val="Enriqueta"/>
        <family val="3"/>
      </rPr>
      <t>hrada administrace VZ na realizaci investičních nákupů
• Modernizace internetové sítě</t>
    </r>
  </si>
  <si>
    <t xml:space="preserve">
Administrace nadlimitních VZ</t>
  </si>
  <si>
    <t>Příprava podkladů pro zpracování investičního záměru</t>
  </si>
  <si>
    <t>Zmodernizovaná síť Eduroam v prostorách budovy Na Rybníčku 1</t>
  </si>
  <si>
    <t>Systematizovat a realizovat vzdělávání v oblasti využívání nově zaváděných technologií a nástrojů rozšířením nabídky vzdělávacích aktivit</t>
  </si>
  <si>
    <t xml:space="preserve">•  Podpora vzdělávání administrátorů  M365 </t>
  </si>
  <si>
    <t>Celkem za oblast E</t>
  </si>
  <si>
    <t>Oblast F</t>
  </si>
  <si>
    <t>PR &amp; MARKETING A IMAGE</t>
  </si>
  <si>
    <t>F.1</t>
  </si>
  <si>
    <t xml:space="preserve"> ZEFEKTIVNIT A SJEDNOTIT KOMUNIKACI NAPŘÍČ UNIVERZITOU</t>
  </si>
  <si>
    <t>• Spokojenost respondentů (studentů, absolventů a zaměstnanců) s dostupností a úrovní poskytovaných informací.</t>
  </si>
  <si>
    <t>Vytvoření a implementace celouniverzitní marketingové a komunikační strategie</t>
  </si>
  <si>
    <t>• Zpracování marketingové a komunikační strategie Slezské univerzity</t>
  </si>
  <si>
    <t>Marketingová a komunikační strategie Slezské univerzity</t>
  </si>
  <si>
    <t>Vytvoření systému komunikace a zapojení absolventů</t>
  </si>
  <si>
    <t>• Realizace kroků spojených s vytvořením systému komunikace s uchazeči a absolventy</t>
  </si>
  <si>
    <t>SUper Magazín</t>
  </si>
  <si>
    <t>1x ročně Almanach absolventů SU OPF (20 000)
1x ročně Časopis SU OPF (40 000)</t>
  </si>
  <si>
    <t xml:space="preserve">F.2 </t>
  </si>
  <si>
    <t>PODPOROVAT KVALITNÍ A EFEKTIVNÍ MARKETING A KOMUNIKACI S VEŘEJNOSTÍ</t>
  </si>
  <si>
    <t>• Rostoucí počet přihlášek ke studiu na Slezské univerzitě mezi tuzemskými i zahraničními uchazeči o studium.</t>
  </si>
  <si>
    <t>Vyhodnocení dopadů marketingových aktivit</t>
  </si>
  <si>
    <t>• Prezentace studijních programů (dny otevřených dveří, konzultační dny)
• Tvorba popularizačních a informačních materiálů pro veřejnost</t>
  </si>
  <si>
    <t>Rozvoj pozitivní image fakulty 
Dny otevřených dveří (1x) + Ústavní - konzultační dny (6x) 65 300 
Tvorba popularizačního a informačního obsahu pro  veřejnost (články 5x, návštěvnická centra 5x)  88 700</t>
  </si>
  <si>
    <t>Vytvoření/aktualizace sítě ambasadorů</t>
  </si>
  <si>
    <t>Prezentace univerzity v zahraničí</t>
  </si>
  <si>
    <t>• Prezentace studentů a akademických pracovníků na zahraničních univerzitách</t>
  </si>
  <si>
    <t xml:space="preserve">F.3 </t>
  </si>
  <si>
    <t>POPULARIZOVAT VÝSLEDKY VĚDECKÉ A DALŠÍ TVŮRČÍ ČINNOSTI</t>
  </si>
  <si>
    <t>• Počet popularizačních výstupů s tematikou vědy, výzkumu a další tvůrčí činnosti.
• Počet uskutečněných popularizačních akcí a kampaní.</t>
  </si>
  <si>
    <t>Průběžná realizace popularizačních akcí
(Sloučená opatření SZ: Implementace celouniverzitní marketingové strategie - popularizace, Evidence výsledků tvůrčí činnosti s potenciálem popularizace, Realizace popularizačních akcí a kampaní, Spolupráce s partnery a médií, Školední v oblasti popularizace)</t>
  </si>
  <si>
    <t>• Tvorba populárně-naučného obsahu prezentace VaV pro širokou veřejnost (prezenčně i audiovizuálně)</t>
  </si>
  <si>
    <t>Nové celoroční popularizační pořady "Co by kdyby" (100 tis.)
 Propagace "Noc vědců" (100 tis.)</t>
  </si>
  <si>
    <t>Tvorba popularizačního obsahu pro širokou veřejnost – prezenční i audiovizuální (4)</t>
  </si>
  <si>
    <t>Popularizovat a propagovat výsledky aplikovaného a smluvního výzkumu a další tvůrčí činnosti vůči veřejnosti.
Výstupy - akce pro veřejnost v prostorách UniPointu (výstavy, edukativní workshopy a semináře pro veřejnost, min. 5 akcí).</t>
  </si>
  <si>
    <t xml:space="preserve"> Realizace přednášek (z toho 5 pro širší veřejnost) - 75 tis.
 Podpora činnosti BRAIN FITNESS (300 tis.)</t>
  </si>
  <si>
    <t xml:space="preserve">Přednášky odborníků na vědecká témata (5 akcí). </t>
  </si>
  <si>
    <t>Celkem za oblast F</t>
  </si>
  <si>
    <t xml:space="preserve">Oblast G </t>
  </si>
  <si>
    <t>STRATEGICKÉ ŘÍZENÍ</t>
  </si>
  <si>
    <t xml:space="preserve">G.1 </t>
  </si>
  <si>
    <t>POSILOVAT SYSTÉM STRATEGICKÉHO ŘÍZENÍ A PODPORU ŘÍZENÍ KVALITY VÝUKY A VĚDECKO-VÝZKUMNÉ A JINÉ TVŮRČÍ ČINNOSTI</t>
  </si>
  <si>
    <r>
      <t xml:space="preserve">• Naplnění cílů Strategického záměru.
</t>
    </r>
    <r>
      <rPr>
        <b/>
        <sz val="12"/>
        <color theme="1"/>
        <rFont val="Enriqueta"/>
        <family val="3"/>
      </rPr>
      <t xml:space="preserve">• </t>
    </r>
    <r>
      <rPr>
        <sz val="12"/>
        <color theme="1"/>
        <rFont val="Enriqueta"/>
        <family val="3"/>
      </rPr>
      <t>Účast vedoucích pracovníků na vzdělávacím programu zvyšujícím kompetence v oblasti strategického řízení.
• Nové podpůrné odborné kapacity pro strategické řízení.
• Pravidelné realizace vnitřních i vnějších hodnocení univerzity a jejích pracovišť.</t>
    </r>
  </si>
  <si>
    <t>Podpora kompetencí v oblasti řízení a leadershipu</t>
  </si>
  <si>
    <t>• Realizace vzdělávacích akcí (kurzy, workshopy)</t>
  </si>
  <si>
    <t>Vzděávací akce v oblasti rozvoje manažerských dovedností a leadershipu. (1x workshop vedení SU, vzdělací akce jednotlivých členů vedení  3x)</t>
  </si>
  <si>
    <t>Výjezdní zasedání Kolegia děkana a vzdělávací workshop v oblasti řízení a leadershipu (1)</t>
  </si>
  <si>
    <t>Výjezdní zasedání FVP (150 tis.)
Prohlubování kompetencí v oblasti managementu (200 tis.)</t>
  </si>
  <si>
    <t>Pravidelná projednávání implementace strategického záměru</t>
  </si>
  <si>
    <t>• Pravidelná evaluace naplňování Strategického záměru v rámci jeho plánů realizace.</t>
  </si>
  <si>
    <t>Projednání Plánu realizace strategického záměru univerzity a jedn. součástí</t>
  </si>
  <si>
    <t>Průběžné vnitřní hodnocení tvůrčí činnosti pracovišť univerzity</t>
  </si>
  <si>
    <t>Zajištění mezinárodní evaluace univerzity</t>
  </si>
  <si>
    <t>Podpora řízení strategických projektů</t>
  </si>
  <si>
    <t>Urbanec</t>
  </si>
  <si>
    <t>• Reporty k výzvám dotačních titulů, projektové návrhy, podpůrné dokumenty projektových návrhů. 
• Podpora zahraničních odborníků při přípravě projektových podkladů.</t>
  </si>
  <si>
    <t>Projektové žádosti pro 3 projekty OP JAK,
Projektové žádosti pro 2 projekty evropských dotačních titulů,
1 žádost komunitárního projektu,
2 zahraniční odborníci zapojení do projektových příprav</t>
  </si>
  <si>
    <t>Pravidelná jednání International Advisory Board</t>
  </si>
  <si>
    <t>Podpora činnosti akademických senátů</t>
  </si>
  <si>
    <t>• Výjezdní zasedání AS SU vč. odborného workshopu k psychohygieně studentů a zaměstnanců</t>
  </si>
  <si>
    <t>Výjezdní zasedání AS SU a odborný workshop k psychohygieně studentů a zaměstnanců (jak senátoři mohou být v tomto případě pro své součásti aktivní)</t>
  </si>
  <si>
    <t>Rozvoj manažerského informačního systému</t>
  </si>
  <si>
    <t>• Realizace dalších dashboardů a finalizace vizuální podoby MISSU</t>
  </si>
  <si>
    <t>Zpracování dashboardů v rámci MISSU                          
Zpracování finální vizuální podoby MISSU
Popularizace MISSU napříč součástmi</t>
  </si>
  <si>
    <t>G.2</t>
  </si>
  <si>
    <t>ZVÝŠIT EFEKTIVITU A DIGITALIZACI INTERNÍCH PROCESŮ</t>
  </si>
  <si>
    <t>• Digitalizovaní agendy podpůrných procesů</t>
  </si>
  <si>
    <t>Provedení auditu klíčových procesů</t>
  </si>
  <si>
    <t>Elektronizace podpůrných činností</t>
  </si>
  <si>
    <t>• Podpora digitalizace vybraných administrativních procesů v M365
• Podpora implementace AI v interních agendách</t>
  </si>
  <si>
    <t>Podpora výstupů projektu ESF (spolufinancování prac. úvazků) - (57)
Podpora M365 Intranet SU, externí konzultace (30)</t>
  </si>
  <si>
    <t>Implementace AI v podpoře projektového managentu, vytvoření chatbota.
Externí školení praconvíků v oblasti AI.</t>
  </si>
  <si>
    <t>Podpora zapojení akademických pracovníků do přípravy projektových záměrů</t>
  </si>
  <si>
    <t>• Zapojení akademických pracovníků do přípravy projektových žádostí včetně povinných příloh</t>
  </si>
  <si>
    <t>15 akademických pracovníků zapojených do přípravy projektových žádostí včetně povinných příloh</t>
  </si>
  <si>
    <t xml:space="preserve">G.3 </t>
  </si>
  <si>
    <t>ZAJISTIT DLOUHODOBOU VNITŘNÍ STABILITU FINANCOVÁNÍ</t>
  </si>
  <si>
    <t>• Existence funkčního, transparentního, předvídatelného a stabilního systému rozdělování finančních prostředků na univerzitě.
• Získání většího množství externích zdrojů financování.</t>
  </si>
  <si>
    <t>Aktualizace metodiky rozdělování finančních prostředků</t>
  </si>
  <si>
    <t>Podpora školení k externímu financování</t>
  </si>
  <si>
    <t>Zlepšení informovanosti o projektových výzvách</t>
  </si>
  <si>
    <t>• Realizace pravidelného reportingu možností externího financování.</t>
  </si>
  <si>
    <t>Fund reporty, informační workshopy, implementace "dotace online" do intranetu SU (projektové příležiosti)</t>
  </si>
  <si>
    <t>Celkem za oblast G</t>
  </si>
  <si>
    <t>Souhrná tabulka PPSŘ</t>
  </si>
  <si>
    <t>částka</t>
  </si>
  <si>
    <t>%</t>
  </si>
  <si>
    <t>rozpis na priority (plán)</t>
  </si>
  <si>
    <t>alokace z PPSŘ dle přílohy č. 4 SZ SU 21+</t>
  </si>
  <si>
    <t xml:space="preserve">povolený interval </t>
  </si>
  <si>
    <t>nad invervalem</t>
  </si>
  <si>
    <t>nárůst/pokles proti plánu</t>
  </si>
  <si>
    <t>alokace prostředků - původní</t>
  </si>
  <si>
    <t>alokace prostředků - nová</t>
  </si>
  <si>
    <t>kritérium</t>
  </si>
  <si>
    <t>rozdíl vůči kritériu</t>
  </si>
  <si>
    <t>plnění kritéria</t>
  </si>
  <si>
    <t>F1-F3</t>
  </si>
  <si>
    <t>cíl 1 Rozvíjet kompetence přímo relevantní pro život a praxi v 21. století</t>
  </si>
  <si>
    <t>min. 35 %</t>
  </si>
  <si>
    <t>min. 25 %</t>
  </si>
  <si>
    <t>cíl 2 Zlepšit dostupnost a relevanci flexibilních forem vzdělávání</t>
  </si>
  <si>
    <t>cíl 3 Zvýšit efektivitu a kvalitu doktorského studia</t>
  </si>
  <si>
    <t>.</t>
  </si>
  <si>
    <t>,</t>
  </si>
  <si>
    <t>cíl 5 Budovat kapacity pro strategické řízení vysokého školství</t>
  </si>
  <si>
    <t>cíl 6 Snížit administrativní zatížení pracovníků vysokých škol, aby se mohli naplno věnovat svému poslání</t>
  </si>
  <si>
    <t>cíl 7 Internacionalizace (I)</t>
  </si>
  <si>
    <t>min. 15 %</t>
  </si>
  <si>
    <t>min. 10 %</t>
  </si>
  <si>
    <t>F9-F11</t>
  </si>
  <si>
    <t>cíl 8  Další prioritní cíle (II)</t>
  </si>
  <si>
    <t>max. 20 %</t>
  </si>
  <si>
    <t>max. 30 %</t>
  </si>
  <si>
    <t>z toho investice</t>
  </si>
  <si>
    <t>Předpoklad předfinancování</t>
  </si>
  <si>
    <t>rozdíl</t>
  </si>
  <si>
    <t>% nárůst</t>
  </si>
  <si>
    <t>rok 2024</t>
  </si>
  <si>
    <t>% v roce 2024</t>
  </si>
  <si>
    <t>MU</t>
  </si>
  <si>
    <t>Celkem</t>
  </si>
  <si>
    <t>Financováno z PPSŘ</t>
  </si>
  <si>
    <t>celkem za rok</t>
  </si>
  <si>
    <t>Pioritní cíl 1 MŠMT</t>
  </si>
  <si>
    <t>Pioritní cíl 2 MŠMT</t>
  </si>
  <si>
    <t>Pioritní cíl 3 MŠMT</t>
  </si>
  <si>
    <t>Pioritní cíl 5 MŠMT</t>
  </si>
  <si>
    <t>Pioritní cíl 6 MŠMT</t>
  </si>
  <si>
    <t>Internacionalizace (I)  MŠMT</t>
  </si>
  <si>
    <t>Další (II)</t>
  </si>
  <si>
    <t>rozpis na priority celkem</t>
  </si>
  <si>
    <t>z toho investice 5/10 %</t>
  </si>
  <si>
    <t>čerpání v roce 2023</t>
  </si>
  <si>
    <t xml:space="preserve">Indikátory/ výstupy </t>
  </si>
  <si>
    <t xml:space="preserve">Konkrétní výstupy součástí </t>
  </si>
  <si>
    <t xml:space="preserve">Finacování součástí </t>
  </si>
  <si>
    <t>Podpora tvorby a rozvoje profesních studijních programů</t>
  </si>
  <si>
    <t>Propojení s DOV</t>
  </si>
  <si>
    <t>Volba vhodného studiijního programu pro uchazeče</t>
  </si>
  <si>
    <t>Rozvoj pedagogických kompetencí</t>
  </si>
  <si>
    <t>Podpora inovativních výukových metod</t>
  </si>
  <si>
    <t>Evaluace vzdělávacího procesu</t>
  </si>
  <si>
    <t>Podpora platforem spolupráce pedagogických pracovníků</t>
  </si>
  <si>
    <t>Rozvoj externí spolupráce na podporu studijních praxí a zadání</t>
  </si>
  <si>
    <t>Podpora student-centered learning</t>
  </si>
  <si>
    <t>Podpora inovací studijních programů</t>
  </si>
  <si>
    <t>II.13</t>
  </si>
  <si>
    <t>Identifikace talentů</t>
  </si>
  <si>
    <t>Stipendijní program rektora na podporu talentů</t>
  </si>
  <si>
    <t>II.4</t>
  </si>
  <si>
    <t>Rozšíření aktivit Business Gate</t>
  </si>
  <si>
    <t>Podpora studijního prohramu zaměřeného na podnikání</t>
  </si>
  <si>
    <t>Zapojení studentů do projektů MSIC</t>
  </si>
  <si>
    <t>Podpora jednotné digitální platformy studiních zdrojů</t>
  </si>
  <si>
    <t>Podpora specializovaného software</t>
  </si>
  <si>
    <t>Rozšíření databáze digitalizovaných studijních materiálů</t>
  </si>
  <si>
    <t>Rozvoj digitálních kompetencí</t>
  </si>
  <si>
    <t>Implementace akčních plánů HR Award</t>
  </si>
  <si>
    <t>Rozvoj hodnoceni VaV</t>
  </si>
  <si>
    <t>Školení pro transfer technologií</t>
  </si>
  <si>
    <t>Nástroje na přilákání VaV pracovníků</t>
  </si>
  <si>
    <t>Zlepšení informovanosti o grantech</t>
  </si>
  <si>
    <t>Networkingové aktivity VaV</t>
  </si>
  <si>
    <t>Zlepšení Open Access</t>
  </si>
  <si>
    <t>Podpora mobilit doktorandů</t>
  </si>
  <si>
    <t>3, I.2</t>
  </si>
  <si>
    <t>Úprava kariérního řádu pro doktorandy</t>
  </si>
  <si>
    <t>HRA</t>
  </si>
  <si>
    <t>Změny ve financování doktorského studia</t>
  </si>
  <si>
    <t>Zlepšování informovanosti doktorandů</t>
  </si>
  <si>
    <t>Aktualizace podmínek doktorského studia</t>
  </si>
  <si>
    <t>Spolupráce s městem Opava</t>
  </si>
  <si>
    <t>Podpora komunitních a kulturních aktivit</t>
  </si>
  <si>
    <t>Zavedené ekologických prvků do chodu univerzity</t>
  </si>
  <si>
    <t>II.14</t>
  </si>
  <si>
    <t>Zohlednění ekologickcýh dopadů ve veřejných zakázkách</t>
  </si>
  <si>
    <t>Podpora společensky prospěšných aktivit studentů</t>
  </si>
  <si>
    <t>II.11</t>
  </si>
  <si>
    <t>Vytvoření systému spolupráce s externími subjekt na tvorbě CŽV</t>
  </si>
  <si>
    <t>Nabídka kurzů U3V a dětské univerzity</t>
  </si>
  <si>
    <t>II.12</t>
  </si>
  <si>
    <t>Podpora činnosti a zázemí pro studentské spolky a organizace</t>
  </si>
  <si>
    <t>Oslovování studentů se zapojením do univerzitního dění</t>
  </si>
  <si>
    <t>II.3</t>
  </si>
  <si>
    <t>Podpora univerzitního sportu</t>
  </si>
  <si>
    <t>Spec.fond MŠMT</t>
  </si>
  <si>
    <t>I.5</t>
  </si>
  <si>
    <t>I.1, I.2, I.3, I.4, I.5</t>
  </si>
  <si>
    <t>I.2</t>
  </si>
  <si>
    <t>Pořízení cizojazyčných studijních materiálů</t>
  </si>
  <si>
    <t>I.1</t>
  </si>
  <si>
    <t>I.3</t>
  </si>
  <si>
    <t>Překlad relevantních materiálů</t>
  </si>
  <si>
    <t>I.4</t>
  </si>
  <si>
    <t>Rozšíření materiálu pro zahraniční uchazeče</t>
  </si>
  <si>
    <t>I.4, I.5</t>
  </si>
  <si>
    <t>Školení pracovníků pro zahraniční styky</t>
  </si>
  <si>
    <t>Podpora účasti v mezinárodních studentských klubech</t>
  </si>
  <si>
    <t>I.1, 4</t>
  </si>
  <si>
    <t>Zohlednění mezikulturních/jazykových aspektů v přípravě studjních prohramů</t>
  </si>
  <si>
    <t>Začlenení mobilit do kurikula studijních programů</t>
  </si>
  <si>
    <t>Zavedení virtuálních a dalších flexibilních mobilit</t>
  </si>
  <si>
    <t>Vytvoření/aktualizace dokumentů ke kariérnímu rozvoji pracovníků</t>
  </si>
  <si>
    <t>Vytvoření pozice ombudsmana</t>
  </si>
  <si>
    <t>Implementace systému kariérního rozvoje s vazbou na hodnocení</t>
  </si>
  <si>
    <t>Celouniverzitní systémový program vzdělávacích aktivit</t>
  </si>
  <si>
    <t>Vytváření motivačních podmínek pro mobilitu</t>
  </si>
  <si>
    <t>Revize zaměstnaneckých benefitů</t>
  </si>
  <si>
    <t xml:space="preserve">Implementace OTM-R politiky </t>
  </si>
  <si>
    <t>Vytvoření vzorového postupu pro výběrová řízení</t>
  </si>
  <si>
    <t>Vytvoření metodiky systému školení v rámci adaptace</t>
  </si>
  <si>
    <t>Vytvoření "Welcome package"</t>
  </si>
  <si>
    <t>Školení vedoucích pracovníků k OTM-R politice</t>
  </si>
  <si>
    <t>Analýza vybavení a kvalita infrastruktury</t>
  </si>
  <si>
    <t>Implementace investičního plánu</t>
  </si>
  <si>
    <t>Vzdělávání k novým technologiím</t>
  </si>
  <si>
    <t>Implementace celouniverzitní marketingové strategie (interní)</t>
  </si>
  <si>
    <t>Podpora interních komunikačních nástrojů</t>
  </si>
  <si>
    <t>F.2</t>
  </si>
  <si>
    <t>Implementace celouniverzitní marketingové strategie (externí)</t>
  </si>
  <si>
    <t>Vyhodnocování dopadů marketingových aktivit</t>
  </si>
  <si>
    <t>Vytvoření sítě ambasadorů univerzity</t>
  </si>
  <si>
    <t>F.3</t>
  </si>
  <si>
    <t>Implementace celouniverzitní marketingové strategie (popularizace)</t>
  </si>
  <si>
    <t>Evidence výsledků tvůrčí činnosti s potenciálem popularizace</t>
  </si>
  <si>
    <t>Realizace popularizačních akcí a kampaní</t>
  </si>
  <si>
    <t>Spolupráce s partnery a médii</t>
  </si>
  <si>
    <t>Školení v oblasti popularizace</t>
  </si>
  <si>
    <t>G.1</t>
  </si>
  <si>
    <t>Pravidelná projednávání strategického záměru</t>
  </si>
  <si>
    <t>Vytvoření manažerského informačního systému SU</t>
  </si>
  <si>
    <t>Podpora kompetencí v oblastí řízení a leadership</t>
  </si>
  <si>
    <t>Zajištění evaluace podle Metodiky 2017+</t>
  </si>
  <si>
    <t>4, 5, 6</t>
  </si>
  <si>
    <t>Provedení auditu interních procesů</t>
  </si>
  <si>
    <t xml:space="preserve"> 6, I.1</t>
  </si>
  <si>
    <t>Zavedení systému na podporu řízení projektů a akreditací</t>
  </si>
  <si>
    <t>G.3</t>
  </si>
  <si>
    <t xml:space="preserve">Zlepšení informovanosti o projektových výzvách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</si>
</sst>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_ ;\-#,##0.00\ "/>
    <numFmt numFmtId="165" formatCode="#,##0_ ;\-#,##0\ "/>
    <numFmt numFmtId="166" formatCode="0.0%"/>
  </numFmts>
  <fonts count="46">
    <font>
      <sz val="12"/>
      <color theme="1"/>
      <name val="Enriqueta"/>
      <family val="2"/>
      <charset val="238"/>
      <scheme val="minor"/>
    </font>
    <font>
      <sz val="12"/>
      <color theme="1"/>
      <name val="Enriqueta"/>
      <family val="2"/>
      <charset val="238"/>
      <scheme val="minor"/>
    </font>
    <font>
      <sz val="12"/>
      <color rgb="FF9C5700"/>
      <name val="Enriqueta"/>
      <family val="2"/>
      <charset val="238"/>
      <scheme val="minor"/>
    </font>
    <font>
      <b/>
      <sz val="20"/>
      <color theme="1"/>
      <name val="Enriqueta"/>
      <family val="3"/>
    </font>
    <font>
      <sz val="12"/>
      <color theme="1"/>
      <name val="Enriqueta"/>
      <family val="3"/>
    </font>
    <font>
      <sz val="12"/>
      <color theme="0"/>
      <name val="Enriqueta"/>
      <family val="3"/>
    </font>
    <font>
      <sz val="12"/>
      <name val="Enriqueta"/>
      <family val="3"/>
    </font>
    <font>
      <sz val="12"/>
      <color rgb="FF000000"/>
      <name val="Enriqueta"/>
      <family val="3"/>
    </font>
    <font>
      <sz val="11"/>
      <name val="Enriqueta"/>
      <family val="3"/>
    </font>
    <font>
      <sz val="11"/>
      <color rgb="FF000000"/>
      <name val="Enriqueta"/>
      <family val="3"/>
    </font>
    <font>
      <i/>
      <sz val="12"/>
      <color theme="1"/>
      <name val="Enriqueta"/>
      <family val="3"/>
    </font>
    <font>
      <sz val="11"/>
      <color rgb="FFFF0000"/>
      <name val="Enriqueta"/>
      <family val="3"/>
    </font>
    <font>
      <sz val="11"/>
      <color theme="1"/>
      <name val="Enriqueta"/>
      <family val="3"/>
    </font>
    <font>
      <i/>
      <sz val="11"/>
      <color theme="1"/>
      <name val="Enriqueta"/>
      <family val="3"/>
    </font>
    <font>
      <sz val="11"/>
      <color theme="0"/>
      <name val="Enriqueta"/>
      <family val="3"/>
    </font>
    <font>
      <i/>
      <sz val="11"/>
      <name val="Enriqueta"/>
      <family val="3"/>
    </font>
    <font>
      <b/>
      <sz val="12"/>
      <name val="Enriqueta"/>
      <family val="3"/>
    </font>
    <font>
      <sz val="12"/>
      <color rgb="FF9C5700"/>
      <name val="Enriqueta"/>
      <family val="3"/>
    </font>
    <font>
      <b/>
      <sz val="18"/>
      <name val="Enriqueta"/>
      <family val="3"/>
    </font>
    <font>
      <sz val="12"/>
      <color rgb="FFFF0000"/>
      <name val="Enriqueta"/>
      <family val="3"/>
    </font>
    <font>
      <sz val="10"/>
      <color theme="0"/>
      <name val="Enriqueta"/>
      <family val="3"/>
    </font>
    <font>
      <b/>
      <sz val="12"/>
      <color theme="1"/>
      <name val="Enriqueta"/>
      <family val="3"/>
    </font>
    <font>
      <sz val="14"/>
      <color theme="1"/>
      <name val="Enriqueta"/>
      <family val="3"/>
    </font>
    <font>
      <sz val="10"/>
      <name val="Enriqueta"/>
      <family val="3"/>
    </font>
    <font>
      <sz val="10"/>
      <color theme="1"/>
      <name val="Enriqueta"/>
      <family val="3"/>
    </font>
    <font>
      <b/>
      <sz val="10"/>
      <color theme="0"/>
      <name val="Enriqueta"/>
      <family val="3"/>
    </font>
    <font>
      <b/>
      <sz val="10"/>
      <name val="Enriqueta"/>
      <family val="3"/>
    </font>
    <font>
      <sz val="10"/>
      <color rgb="FFFF0000"/>
      <name val="Enriqueta"/>
      <family val="3"/>
    </font>
    <font>
      <sz val="8"/>
      <color theme="0" tint="-4.9989318521683403E-2"/>
      <name val="Enriqueta"/>
      <family val="3"/>
    </font>
    <font>
      <sz val="8"/>
      <color theme="0" tint="-0.499984740745262"/>
      <name val="Enriqueta"/>
      <family val="3"/>
    </font>
    <font>
      <sz val="8"/>
      <name val="Enriqueta"/>
      <family val="3"/>
    </font>
    <font>
      <b/>
      <sz val="8"/>
      <color theme="0"/>
      <name val="Enriqueta"/>
      <family val="3"/>
    </font>
    <font>
      <sz val="10"/>
      <color theme="4"/>
      <name val="Enriqueta"/>
      <family val="3"/>
    </font>
    <font>
      <sz val="8"/>
      <color rgb="FFFF0000"/>
      <name val="Enriqueta"/>
      <family val="3"/>
    </font>
    <font>
      <sz val="11"/>
      <color rgb="FF9C0006"/>
      <name val="Enriqueta"/>
      <family val="2"/>
      <charset val="238"/>
      <scheme val="minor"/>
    </font>
    <font>
      <strike/>
      <sz val="12"/>
      <name val="Enriqueta"/>
      <family val="3"/>
    </font>
    <font>
      <sz val="12"/>
      <color rgb="FF9C0006"/>
      <name val="Enriqueta"/>
      <family val="3"/>
    </font>
    <font>
      <sz val="12"/>
      <name val="Calibri"/>
      <family val="2"/>
      <charset val="238"/>
    </font>
    <font>
      <sz val="12"/>
      <name val="Enriqueta"/>
      <family val="3"/>
      <scheme val="major"/>
    </font>
    <font>
      <sz val="12"/>
      <color theme="4" tint="-0.249977111117893"/>
      <name val="Enriqueta"/>
      <family val="3"/>
      <scheme val="major"/>
    </font>
    <font>
      <sz val="12"/>
      <color theme="1"/>
      <name val="Enriqueta"/>
      <family val="3"/>
      <scheme val="major"/>
    </font>
    <font>
      <sz val="11"/>
      <name val="Calibri"/>
      <family val="2"/>
      <charset val="238"/>
    </font>
    <font>
      <strike/>
      <sz val="12"/>
      <color rgb="FF000000"/>
      <name val="Enriqueta"/>
      <family val="3"/>
    </font>
    <font>
      <strike/>
      <sz val="12"/>
      <color rgb="FFFF0000"/>
      <name val="Enriqueta"/>
      <family val="3"/>
    </font>
    <font>
      <sz val="12"/>
      <name val="Enriqueta"/>
      <family val="3"/>
      <scheme val="minor"/>
    </font>
    <font>
      <sz val="8.4"/>
      <name val="Enriqueta"/>
      <family val="3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4" fillId="23" borderId="0" applyNumberFormat="0" applyBorder="0" applyAlignment="0" applyProtection="0"/>
  </cellStyleXfs>
  <cellXfs count="308">
    <xf numFmtId="0" fontId="0" fillId="0" borderId="0" xfId="0"/>
    <xf numFmtId="3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5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9" fontId="4" fillId="0" borderId="0" xfId="0" applyNumberFormat="1" applyFont="1" applyAlignment="1">
      <alignment horizontal="left" vertical="center" indent="1"/>
    </xf>
    <xf numFmtId="2" fontId="4" fillId="0" borderId="0" xfId="0" applyNumberFormat="1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44" fontId="4" fillId="0" borderId="0" xfId="0" applyNumberFormat="1" applyFont="1" applyAlignment="1">
      <alignment horizontal="righ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3" fontId="4" fillId="0" borderId="0" xfId="0" applyNumberFormat="1" applyFont="1" applyAlignment="1">
      <alignment horizontal="left" vertical="center" indent="1"/>
    </xf>
    <xf numFmtId="3" fontId="5" fillId="1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2" applyFont="1" applyFill="1" applyBorder="1" applyAlignment="1">
      <alignment horizontal="left" vertical="center" indent="1"/>
    </xf>
    <xf numFmtId="0" fontId="7" fillId="0" borderId="1" xfId="2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indent="1"/>
    </xf>
    <xf numFmtId="0" fontId="6" fillId="0" borderId="1" xfId="2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indent="1"/>
    </xf>
    <xf numFmtId="3" fontId="13" fillId="0" borderId="0" xfId="0" applyNumberFormat="1" applyFont="1" applyAlignment="1">
      <alignment horizontal="left" vertical="center" indent="1"/>
    </xf>
    <xf numFmtId="3" fontId="8" fillId="0" borderId="0" xfId="0" applyNumberFormat="1" applyFont="1" applyAlignment="1">
      <alignment horizontal="left" vertical="center" wrapText="1" indent="1"/>
    </xf>
    <xf numFmtId="3" fontId="15" fillId="0" borderId="0" xfId="0" applyNumberFormat="1" applyFont="1" applyAlignment="1">
      <alignment horizontal="left" vertical="center" wrapText="1" indent="1"/>
    </xf>
    <xf numFmtId="3" fontId="8" fillId="0" borderId="0" xfId="0" applyNumberFormat="1" applyFont="1" applyAlignment="1">
      <alignment horizontal="left" vertical="center" indent="1"/>
    </xf>
    <xf numFmtId="0" fontId="14" fillId="10" borderId="1" xfId="0" applyFont="1" applyFill="1" applyBorder="1" applyAlignment="1">
      <alignment horizontal="left" vertical="center" indent="1"/>
    </xf>
    <xf numFmtId="3" fontId="14" fillId="10" borderId="1" xfId="0" applyNumberFormat="1" applyFont="1" applyFill="1" applyBorder="1" applyAlignment="1">
      <alignment horizontal="left" vertical="center" indent="1"/>
    </xf>
    <xf numFmtId="0" fontId="14" fillId="10" borderId="1" xfId="0" applyFont="1" applyFill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3" fontId="5" fillId="10" borderId="1" xfId="0" applyNumberFormat="1" applyFont="1" applyFill="1" applyBorder="1" applyAlignment="1">
      <alignment horizontal="right" vertical="center" indent="1"/>
    </xf>
    <xf numFmtId="3" fontId="8" fillId="0" borderId="1" xfId="0" applyNumberFormat="1" applyFont="1" applyBorder="1" applyAlignment="1">
      <alignment horizontal="right" vertical="center" indent="1"/>
    </xf>
    <xf numFmtId="0" fontId="4" fillId="4" borderId="0" xfId="0" applyFont="1" applyFill="1" applyAlignment="1">
      <alignment horizontal="right" vertical="center" indent="1"/>
    </xf>
    <xf numFmtId="3" fontId="4" fillId="4" borderId="0" xfId="0" applyNumberFormat="1" applyFont="1" applyFill="1" applyAlignment="1">
      <alignment horizontal="right" vertical="center" indent="1"/>
    </xf>
    <xf numFmtId="3" fontId="4" fillId="5" borderId="0" xfId="0" applyNumberFormat="1" applyFont="1" applyFill="1" applyAlignment="1">
      <alignment horizontal="right" vertical="center" indent="1"/>
    </xf>
    <xf numFmtId="0" fontId="5" fillId="10" borderId="1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3" fontId="6" fillId="0" borderId="1" xfId="2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3" fontId="4" fillId="7" borderId="0" xfId="0" applyNumberFormat="1" applyFont="1" applyFill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wrapText="1" indent="1"/>
    </xf>
    <xf numFmtId="0" fontId="5" fillId="10" borderId="1" xfId="0" applyFont="1" applyFill="1" applyBorder="1" applyAlignment="1">
      <alignment horizontal="right" vertical="center" indent="1"/>
    </xf>
    <xf numFmtId="3" fontId="6" fillId="10" borderId="1" xfId="0" applyNumberFormat="1" applyFont="1" applyFill="1" applyBorder="1" applyAlignment="1">
      <alignment horizontal="right" vertical="center" indent="1"/>
    </xf>
    <xf numFmtId="0" fontId="6" fillId="10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righ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6" fillId="10" borderId="1" xfId="0" applyNumberFormat="1" applyFont="1" applyFill="1" applyBorder="1" applyAlignment="1">
      <alignment horizontal="right" vertical="center" wrapText="1" indent="1"/>
    </xf>
    <xf numFmtId="3" fontId="6" fillId="10" borderId="1" xfId="0" applyNumberFormat="1" applyFont="1" applyFill="1" applyBorder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 indent="1"/>
    </xf>
    <xf numFmtId="0" fontId="24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wrapText="1" indent="1"/>
    </xf>
    <xf numFmtId="0" fontId="20" fillId="10" borderId="1" xfId="0" applyFont="1" applyFill="1" applyBorder="1" applyAlignment="1">
      <alignment horizontal="left" vertical="center" wrapText="1" indent="1"/>
    </xf>
    <xf numFmtId="0" fontId="20" fillId="10" borderId="1" xfId="0" applyFont="1" applyFill="1" applyBorder="1" applyAlignment="1">
      <alignment horizontal="left" vertical="center" indent="1"/>
    </xf>
    <xf numFmtId="3" fontId="20" fillId="10" borderId="1" xfId="0" applyNumberFormat="1" applyFont="1" applyFill="1" applyBorder="1" applyAlignment="1">
      <alignment horizontal="left" vertical="center" indent="1"/>
    </xf>
    <xf numFmtId="165" fontId="25" fillId="10" borderId="1" xfId="0" applyNumberFormat="1" applyFont="1" applyFill="1" applyBorder="1" applyAlignment="1">
      <alignment horizontal="right" vertical="center" indent="1"/>
    </xf>
    <xf numFmtId="10" fontId="20" fillId="10" borderId="1" xfId="0" applyNumberFormat="1" applyFont="1" applyFill="1" applyBorder="1" applyAlignment="1">
      <alignment horizontal="right" vertical="center" indent="1"/>
    </xf>
    <xf numFmtId="164" fontId="25" fillId="10" borderId="1" xfId="0" applyNumberFormat="1" applyFont="1" applyFill="1" applyBorder="1" applyAlignment="1">
      <alignment horizontal="right" vertical="center" indent="1"/>
    </xf>
    <xf numFmtId="164" fontId="20" fillId="10" borderId="1" xfId="0" applyNumberFormat="1" applyFont="1" applyFill="1" applyBorder="1" applyAlignment="1">
      <alignment horizontal="right" vertical="center" indent="1"/>
    </xf>
    <xf numFmtId="9" fontId="20" fillId="10" borderId="1" xfId="0" applyNumberFormat="1" applyFont="1" applyFill="1" applyBorder="1" applyAlignment="1">
      <alignment horizontal="right" vertical="center" wrapText="1" indent="1"/>
    </xf>
    <xf numFmtId="9" fontId="20" fillId="10" borderId="1" xfId="1" applyFont="1" applyFill="1" applyBorder="1" applyAlignment="1">
      <alignment horizontal="right" vertical="center" indent="1"/>
    </xf>
    <xf numFmtId="165" fontId="23" fillId="0" borderId="1" xfId="0" applyNumberFormat="1" applyFont="1" applyBorder="1" applyAlignment="1">
      <alignment horizontal="right" vertical="center" indent="1"/>
    </xf>
    <xf numFmtId="10" fontId="23" fillId="0" borderId="1" xfId="1" applyNumberFormat="1" applyFont="1" applyFill="1" applyBorder="1" applyAlignment="1">
      <alignment horizontal="right" vertical="center" indent="1"/>
    </xf>
    <xf numFmtId="164" fontId="23" fillId="0" borderId="1" xfId="1" applyNumberFormat="1" applyFont="1" applyFill="1" applyBorder="1" applyAlignment="1">
      <alignment horizontal="right" vertical="center" indent="1"/>
    </xf>
    <xf numFmtId="9" fontId="24" fillId="0" borderId="1" xfId="1" applyFont="1" applyFill="1" applyBorder="1" applyAlignment="1">
      <alignment horizontal="right" vertical="center" indent="1"/>
    </xf>
    <xf numFmtId="164" fontId="23" fillId="0" borderId="1" xfId="0" applyNumberFormat="1" applyFont="1" applyBorder="1" applyAlignment="1">
      <alignment horizontal="right" vertical="center" indent="1"/>
    </xf>
    <xf numFmtId="165" fontId="23" fillId="12" borderId="1" xfId="0" applyNumberFormat="1" applyFont="1" applyFill="1" applyBorder="1" applyAlignment="1">
      <alignment horizontal="right" vertical="center" indent="1"/>
    </xf>
    <xf numFmtId="10" fontId="23" fillId="12" borderId="1" xfId="1" applyNumberFormat="1" applyFont="1" applyFill="1" applyBorder="1" applyAlignment="1">
      <alignment horizontal="right" vertical="center" indent="1"/>
    </xf>
    <xf numFmtId="164" fontId="23" fillId="12" borderId="1" xfId="0" applyNumberFormat="1" applyFont="1" applyFill="1" applyBorder="1" applyAlignment="1">
      <alignment horizontal="right" vertical="center" indent="1"/>
    </xf>
    <xf numFmtId="9" fontId="24" fillId="12" borderId="1" xfId="1" applyFont="1" applyFill="1" applyBorder="1" applyAlignment="1">
      <alignment horizontal="right" vertical="center" indent="1"/>
    </xf>
    <xf numFmtId="0" fontId="20" fillId="10" borderId="1" xfId="0" applyFont="1" applyFill="1" applyBorder="1" applyAlignment="1">
      <alignment horizontal="right" vertical="center" indent="1"/>
    </xf>
    <xf numFmtId="0" fontId="20" fillId="10" borderId="1" xfId="0" applyFont="1" applyFill="1" applyBorder="1" applyAlignment="1">
      <alignment horizontal="right" vertical="center" wrapText="1" indent="1"/>
    </xf>
    <xf numFmtId="4" fontId="26" fillId="0" borderId="0" xfId="0" applyNumberFormat="1" applyFont="1" applyAlignment="1">
      <alignment horizontal="right" vertical="center" wrapText="1" indent="1"/>
    </xf>
    <xf numFmtId="0" fontId="25" fillId="0" borderId="3" xfId="0" applyFont="1" applyBorder="1" applyAlignment="1">
      <alignment horizontal="right" vertical="center" wrapText="1" indent="1"/>
    </xf>
    <xf numFmtId="0" fontId="24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wrapText="1" indent="1"/>
    </xf>
    <xf numFmtId="3" fontId="20" fillId="10" borderId="1" xfId="0" applyNumberFormat="1" applyFont="1" applyFill="1" applyBorder="1" applyAlignment="1">
      <alignment horizontal="right" vertical="center" indent="1"/>
    </xf>
    <xf numFmtId="10" fontId="23" fillId="12" borderId="1" xfId="0" applyNumberFormat="1" applyFont="1" applyFill="1" applyBorder="1" applyAlignment="1">
      <alignment horizontal="right" vertical="center" indent="1"/>
    </xf>
    <xf numFmtId="165" fontId="23" fillId="20" borderId="1" xfId="0" applyNumberFormat="1" applyFont="1" applyFill="1" applyBorder="1" applyAlignment="1">
      <alignment horizontal="right" vertical="center" indent="1"/>
    </xf>
    <xf numFmtId="10" fontId="23" fillId="20" borderId="1" xfId="0" applyNumberFormat="1" applyFont="1" applyFill="1" applyBorder="1" applyAlignment="1">
      <alignment horizontal="right" vertical="center" indent="1"/>
    </xf>
    <xf numFmtId="165" fontId="23" fillId="11" borderId="1" xfId="0" applyNumberFormat="1" applyFont="1" applyFill="1" applyBorder="1" applyAlignment="1">
      <alignment horizontal="right" vertical="center" indent="1"/>
    </xf>
    <xf numFmtId="10" fontId="23" fillId="11" borderId="1" xfId="0" applyNumberFormat="1" applyFont="1" applyFill="1" applyBorder="1" applyAlignment="1">
      <alignment horizontal="right" vertical="center" indent="1"/>
    </xf>
    <xf numFmtId="165" fontId="23" fillId="19" borderId="1" xfId="0" applyNumberFormat="1" applyFont="1" applyFill="1" applyBorder="1" applyAlignment="1">
      <alignment horizontal="right" vertical="center" indent="1"/>
    </xf>
    <xf numFmtId="10" fontId="23" fillId="19" borderId="1" xfId="0" applyNumberFormat="1" applyFont="1" applyFill="1" applyBorder="1" applyAlignment="1">
      <alignment horizontal="right" vertical="center" indent="1"/>
    </xf>
    <xf numFmtId="165" fontId="23" fillId="18" borderId="1" xfId="0" applyNumberFormat="1" applyFont="1" applyFill="1" applyBorder="1" applyAlignment="1">
      <alignment horizontal="right" vertical="center" indent="1"/>
    </xf>
    <xf numFmtId="10" fontId="23" fillId="18" borderId="1" xfId="0" applyNumberFormat="1" applyFont="1" applyFill="1" applyBorder="1" applyAlignment="1">
      <alignment horizontal="right" vertical="center" indent="1"/>
    </xf>
    <xf numFmtId="165" fontId="23" fillId="9" borderId="1" xfId="0" applyNumberFormat="1" applyFont="1" applyFill="1" applyBorder="1" applyAlignment="1">
      <alignment horizontal="right" vertical="center" indent="1"/>
    </xf>
    <xf numFmtId="10" fontId="23" fillId="9" borderId="1" xfId="0" applyNumberFormat="1" applyFont="1" applyFill="1" applyBorder="1" applyAlignment="1">
      <alignment horizontal="right" vertical="center" indent="1"/>
    </xf>
    <xf numFmtId="165" fontId="27" fillId="5" borderId="1" xfId="0" applyNumberFormat="1" applyFont="1" applyFill="1" applyBorder="1" applyAlignment="1">
      <alignment horizontal="right" vertical="center" indent="1"/>
    </xf>
    <xf numFmtId="10" fontId="27" fillId="5" borderId="1" xfId="0" applyNumberFormat="1" applyFont="1" applyFill="1" applyBorder="1" applyAlignment="1">
      <alignment horizontal="right" vertical="center" indent="1"/>
    </xf>
    <xf numFmtId="0" fontId="24" fillId="22" borderId="0" xfId="0" applyFont="1" applyFill="1" applyAlignment="1">
      <alignment horizontal="left" vertical="center" indent="1"/>
    </xf>
    <xf numFmtId="3" fontId="14" fillId="16" borderId="1" xfId="0" applyNumberFormat="1" applyFont="1" applyFill="1" applyBorder="1" applyAlignment="1">
      <alignment horizontal="left" vertical="center" indent="1"/>
    </xf>
    <xf numFmtId="3" fontId="14" fillId="17" borderId="1" xfId="0" applyNumberFormat="1" applyFont="1" applyFill="1" applyBorder="1" applyAlignment="1">
      <alignment horizontal="left" vertical="center" indent="1"/>
    </xf>
    <xf numFmtId="3" fontId="14" fillId="14" borderId="1" xfId="0" applyNumberFormat="1" applyFont="1" applyFill="1" applyBorder="1" applyAlignment="1">
      <alignment horizontal="left" vertical="center" indent="1"/>
    </xf>
    <xf numFmtId="3" fontId="14" fillId="13" borderId="1" xfId="0" applyNumberFormat="1" applyFont="1" applyFill="1" applyBorder="1" applyAlignment="1">
      <alignment horizontal="left" vertical="center" indent="1"/>
    </xf>
    <xf numFmtId="3" fontId="14" fillId="15" borderId="1" xfId="0" applyNumberFormat="1" applyFont="1" applyFill="1" applyBorder="1" applyAlignment="1">
      <alignment horizontal="left" vertical="center" indent="1"/>
    </xf>
    <xf numFmtId="3" fontId="6" fillId="11" borderId="1" xfId="0" applyNumberFormat="1" applyFont="1" applyFill="1" applyBorder="1" applyAlignment="1">
      <alignment horizontal="right" vertical="center" indent="1"/>
    </xf>
    <xf numFmtId="3" fontId="6" fillId="20" borderId="1" xfId="0" applyNumberFormat="1" applyFont="1" applyFill="1" applyBorder="1" applyAlignment="1">
      <alignment horizontal="right" vertical="center" indent="1"/>
    </xf>
    <xf numFmtId="3" fontId="6" fillId="18" borderId="1" xfId="0" applyNumberFormat="1" applyFont="1" applyFill="1" applyBorder="1" applyAlignment="1">
      <alignment horizontal="right" vertical="center" indent="1"/>
    </xf>
    <xf numFmtId="3" fontId="6" fillId="9" borderId="1" xfId="0" applyNumberFormat="1" applyFont="1" applyFill="1" applyBorder="1" applyAlignment="1">
      <alignment horizontal="right" vertical="center" indent="1"/>
    </xf>
    <xf numFmtId="3" fontId="6" fillId="19" borderId="1" xfId="0" applyNumberFormat="1" applyFont="1" applyFill="1" applyBorder="1" applyAlignment="1">
      <alignment horizontal="right" vertical="center" indent="1"/>
    </xf>
    <xf numFmtId="3" fontId="6" fillId="12" borderId="1" xfId="0" applyNumberFormat="1" applyFont="1" applyFill="1" applyBorder="1" applyAlignment="1">
      <alignment horizontal="right" vertical="center" indent="1"/>
    </xf>
    <xf numFmtId="3" fontId="16" fillId="22" borderId="1" xfId="0" applyNumberFormat="1" applyFont="1" applyFill="1" applyBorder="1" applyAlignment="1">
      <alignment horizontal="right" vertical="center" indent="1"/>
    </xf>
    <xf numFmtId="3" fontId="4" fillId="12" borderId="1" xfId="0" applyNumberFormat="1" applyFont="1" applyFill="1" applyBorder="1" applyAlignment="1">
      <alignment horizontal="right" vertical="center" indent="1"/>
    </xf>
    <xf numFmtId="0" fontId="28" fillId="10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indent="1"/>
    </xf>
    <xf numFmtId="0" fontId="29" fillId="12" borderId="1" xfId="0" applyFont="1" applyFill="1" applyBorder="1" applyAlignment="1">
      <alignment horizontal="left" vertical="center" indent="1"/>
    </xf>
    <xf numFmtId="166" fontId="29" fillId="0" borderId="1" xfId="1" applyNumberFormat="1" applyFont="1" applyBorder="1" applyAlignment="1">
      <alignment horizontal="right" vertical="center" indent="1"/>
    </xf>
    <xf numFmtId="166" fontId="29" fillId="12" borderId="1" xfId="1" applyNumberFormat="1" applyFont="1" applyFill="1" applyBorder="1" applyAlignment="1">
      <alignment horizontal="right" vertical="center" indent="1"/>
    </xf>
    <xf numFmtId="10" fontId="29" fillId="0" borderId="1" xfId="1" applyNumberFormat="1" applyFont="1" applyBorder="1" applyAlignment="1">
      <alignment horizontal="right" vertical="center" indent="1"/>
    </xf>
    <xf numFmtId="10" fontId="29" fillId="12" borderId="1" xfId="1" applyNumberFormat="1" applyFont="1" applyFill="1" applyBorder="1" applyAlignment="1">
      <alignment horizontal="right" vertical="center" indent="1"/>
    </xf>
    <xf numFmtId="164" fontId="30" fillId="0" borderId="1" xfId="1" applyNumberFormat="1" applyFont="1" applyFill="1" applyBorder="1" applyAlignment="1">
      <alignment horizontal="right" vertical="center" indent="1"/>
    </xf>
    <xf numFmtId="164" fontId="30" fillId="12" borderId="1" xfId="0" applyNumberFormat="1" applyFont="1" applyFill="1" applyBorder="1" applyAlignment="1">
      <alignment horizontal="right" vertical="center" indent="1"/>
    </xf>
    <xf numFmtId="164" fontId="30" fillId="0" borderId="1" xfId="0" applyNumberFormat="1" applyFont="1" applyBorder="1" applyAlignment="1">
      <alignment horizontal="right" vertical="center" indent="1"/>
    </xf>
    <xf numFmtId="164" fontId="31" fillId="10" borderId="1" xfId="0" applyNumberFormat="1" applyFont="1" applyFill="1" applyBorder="1" applyAlignment="1">
      <alignment horizontal="right" vertical="center" indent="1"/>
    </xf>
    <xf numFmtId="10" fontId="30" fillId="0" borderId="1" xfId="1" applyNumberFormat="1" applyFont="1" applyFill="1" applyBorder="1" applyAlignment="1">
      <alignment horizontal="right" vertical="center" indent="1"/>
    </xf>
    <xf numFmtId="10" fontId="30" fillId="12" borderId="1" xfId="1" applyNumberFormat="1" applyFont="1" applyFill="1" applyBorder="1" applyAlignment="1">
      <alignment horizontal="right" vertical="center" indent="1"/>
    </xf>
    <xf numFmtId="10" fontId="31" fillId="10" borderId="1" xfId="1" applyNumberFormat="1" applyFont="1" applyFill="1" applyBorder="1" applyAlignment="1">
      <alignment horizontal="right" vertical="center" indent="1"/>
    </xf>
    <xf numFmtId="165" fontId="23" fillId="5" borderId="1" xfId="0" applyNumberFormat="1" applyFont="1" applyFill="1" applyBorder="1" applyAlignment="1">
      <alignment horizontal="right" vertical="center" indent="1"/>
    </xf>
    <xf numFmtId="10" fontId="23" fillId="5" borderId="1" xfId="0" applyNumberFormat="1" applyFont="1" applyFill="1" applyBorder="1" applyAlignment="1">
      <alignment horizontal="right" vertical="center" indent="1"/>
    </xf>
    <xf numFmtId="0" fontId="32" fillId="0" borderId="0" xfId="0" applyFont="1" applyAlignment="1">
      <alignment horizontal="left" vertical="center" indent="1"/>
    </xf>
    <xf numFmtId="0" fontId="17" fillId="2" borderId="1" xfId="2" applyFont="1" applyBorder="1" applyAlignment="1">
      <alignment horizontal="left" vertical="center" indent="1"/>
    </xf>
    <xf numFmtId="0" fontId="17" fillId="0" borderId="1" xfId="2" applyFont="1" applyFill="1" applyBorder="1" applyAlignment="1">
      <alignment horizontal="left" vertical="center" indent="1"/>
    </xf>
    <xf numFmtId="0" fontId="17" fillId="0" borderId="1" xfId="2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indent="1"/>
    </xf>
    <xf numFmtId="0" fontId="8" fillId="0" borderId="1" xfId="2" applyFont="1" applyFill="1" applyBorder="1" applyAlignment="1">
      <alignment horizontal="left" vertical="center" indent="1"/>
    </xf>
    <xf numFmtId="9" fontId="4" fillId="0" borderId="1" xfId="0" applyNumberFormat="1" applyFont="1" applyBorder="1" applyAlignment="1">
      <alignment horizontal="right" vertical="center" indent="1"/>
    </xf>
    <xf numFmtId="9" fontId="4" fillId="0" borderId="1" xfId="1" applyFont="1" applyBorder="1" applyAlignment="1">
      <alignment horizontal="right" vertical="center" indent="1"/>
    </xf>
    <xf numFmtId="44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12" borderId="1" xfId="0" applyFont="1" applyFill="1" applyBorder="1" applyAlignment="1">
      <alignment horizontal="left" vertical="center" indent="1"/>
    </xf>
    <xf numFmtId="44" fontId="4" fillId="12" borderId="1" xfId="0" applyNumberFormat="1" applyFont="1" applyFill="1" applyBorder="1" applyAlignment="1">
      <alignment horizontal="right" vertical="center" indent="1"/>
    </xf>
    <xf numFmtId="2" fontId="4" fillId="12" borderId="1" xfId="0" applyNumberFormat="1" applyFont="1" applyFill="1" applyBorder="1" applyAlignment="1">
      <alignment horizontal="right" vertical="center" indent="1"/>
    </xf>
    <xf numFmtId="0" fontId="4" fillId="12" borderId="1" xfId="0" applyFont="1" applyFill="1" applyBorder="1" applyAlignment="1">
      <alignment horizontal="right" vertical="center" indent="1"/>
    </xf>
    <xf numFmtId="0" fontId="17" fillId="12" borderId="1" xfId="2" applyFont="1" applyFill="1" applyBorder="1" applyAlignment="1">
      <alignment horizontal="left" vertical="center" indent="1"/>
    </xf>
    <xf numFmtId="0" fontId="5" fillId="10" borderId="1" xfId="2" applyFont="1" applyFill="1" applyBorder="1" applyAlignment="1">
      <alignment horizontal="left" vertical="center" wrapText="1" indent="1"/>
    </xf>
    <xf numFmtId="10" fontId="23" fillId="0" borderId="1" xfId="1" applyNumberFormat="1" applyFont="1" applyBorder="1" applyAlignment="1">
      <alignment horizontal="right" vertical="center" indent="1"/>
    </xf>
    <xf numFmtId="0" fontId="20" fillId="10" borderId="2" xfId="0" applyFont="1" applyFill="1" applyBorder="1" applyAlignment="1">
      <alignment horizontal="center" vertical="center" wrapText="1"/>
    </xf>
    <xf numFmtId="10" fontId="33" fillId="0" borderId="1" xfId="1" applyNumberFormat="1" applyFont="1" applyBorder="1" applyAlignment="1">
      <alignment horizontal="right" vertical="center" indent="1"/>
    </xf>
    <xf numFmtId="10" fontId="33" fillId="12" borderId="1" xfId="1" applyNumberFormat="1" applyFont="1" applyFill="1" applyBorder="1" applyAlignment="1">
      <alignment horizontal="right" vertical="center" indent="1"/>
    </xf>
    <xf numFmtId="10" fontId="27" fillId="12" borderId="1" xfId="1" applyNumberFormat="1" applyFont="1" applyFill="1" applyBorder="1" applyAlignment="1">
      <alignment horizontal="right" vertical="center" indent="1"/>
    </xf>
    <xf numFmtId="10" fontId="27" fillId="0" borderId="1" xfId="1" applyNumberFormat="1" applyFont="1" applyBorder="1" applyAlignment="1">
      <alignment horizontal="right" vertical="center" indent="1"/>
    </xf>
    <xf numFmtId="0" fontId="24" fillId="18" borderId="0" xfId="0" applyFont="1" applyFill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top" wrapText="1" indent="1"/>
    </xf>
    <xf numFmtId="3" fontId="6" fillId="0" borderId="1" xfId="3" applyNumberFormat="1" applyFont="1" applyFill="1" applyBorder="1" applyAlignment="1">
      <alignment horizontal="right" vertical="center" indent="1"/>
    </xf>
    <xf numFmtId="0" fontId="6" fillId="6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indent="1"/>
    </xf>
    <xf numFmtId="0" fontId="4" fillId="11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7" fillId="11" borderId="1" xfId="2" applyFont="1" applyFill="1" applyBorder="1" applyAlignment="1">
      <alignment horizontal="left" vertical="center" wrapText="1" indent="1"/>
    </xf>
    <xf numFmtId="3" fontId="6" fillId="11" borderId="1" xfId="0" applyNumberFormat="1" applyFont="1" applyFill="1" applyBorder="1" applyAlignment="1">
      <alignment horizontal="right" vertical="center" wrapText="1" indent="1"/>
    </xf>
    <xf numFmtId="0" fontId="11" fillId="11" borderId="1" xfId="0" applyFont="1" applyFill="1" applyBorder="1" applyAlignment="1">
      <alignment horizontal="left" vertical="center" wrapText="1" indent="1"/>
    </xf>
    <xf numFmtId="0" fontId="4" fillId="11" borderId="0" xfId="0" applyFont="1" applyFill="1" applyAlignment="1">
      <alignment horizontal="left" vertical="center" indent="1"/>
    </xf>
    <xf numFmtId="3" fontId="8" fillId="11" borderId="1" xfId="0" applyNumberFormat="1" applyFont="1" applyFill="1" applyBorder="1" applyAlignment="1">
      <alignment horizontal="right" vertical="center" indent="1"/>
    </xf>
    <xf numFmtId="3" fontId="4" fillId="11" borderId="0" xfId="0" applyNumberFormat="1" applyFont="1" applyFill="1" applyAlignment="1">
      <alignment horizontal="right" vertical="center" indent="1"/>
    </xf>
    <xf numFmtId="0" fontId="6" fillId="11" borderId="1" xfId="2" applyFont="1" applyFill="1" applyBorder="1" applyAlignment="1">
      <alignment horizontal="left" vertical="center" wrapText="1" indent="1"/>
    </xf>
    <xf numFmtId="0" fontId="19" fillId="11" borderId="1" xfId="2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left" vertical="center" indent="1"/>
    </xf>
    <xf numFmtId="3" fontId="6" fillId="11" borderId="1" xfId="2" applyNumberFormat="1" applyFont="1" applyFill="1" applyBorder="1" applyAlignment="1">
      <alignment horizontal="right" vertical="center" indent="1"/>
    </xf>
    <xf numFmtId="0" fontId="4" fillId="11" borderId="1" xfId="0" applyFont="1" applyFill="1" applyBorder="1" applyAlignment="1">
      <alignment horizontal="left" wrapText="1" indent="1"/>
    </xf>
    <xf numFmtId="0" fontId="4" fillId="11" borderId="1" xfId="0" applyFont="1" applyFill="1" applyBorder="1" applyAlignment="1">
      <alignment horizontal="left" indent="1"/>
    </xf>
    <xf numFmtId="3" fontId="4" fillId="11" borderId="1" xfId="0" applyNumberFormat="1" applyFont="1" applyFill="1" applyBorder="1" applyAlignment="1">
      <alignment horizontal="right" vertical="center" indent="1"/>
    </xf>
    <xf numFmtId="0" fontId="4" fillId="11" borderId="0" xfId="0" applyFont="1" applyFill="1" applyAlignment="1">
      <alignment horizontal="right" indent="1"/>
    </xf>
    <xf numFmtId="0" fontId="4" fillId="11" borderId="0" xfId="0" applyFont="1" applyFill="1" applyAlignment="1">
      <alignment horizontal="left" indent="1"/>
    </xf>
    <xf numFmtId="3" fontId="36" fillId="0" borderId="1" xfId="3" applyNumberFormat="1" applyFont="1" applyFill="1" applyBorder="1" applyAlignment="1">
      <alignment horizontal="right" vertical="center" indent="1"/>
    </xf>
    <xf numFmtId="0" fontId="11" fillId="11" borderId="1" xfId="0" applyFont="1" applyFill="1" applyBorder="1" applyAlignment="1">
      <alignment horizontal="left" indent="1"/>
    </xf>
    <xf numFmtId="3" fontId="4" fillId="11" borderId="0" xfId="0" applyNumberFormat="1" applyFont="1" applyFill="1" applyAlignment="1">
      <alignment horizontal="left" vertical="center" indent="1"/>
    </xf>
    <xf numFmtId="0" fontId="19" fillId="11" borderId="1" xfId="0" applyFont="1" applyFill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center" wrapText="1" indent="1"/>
    </xf>
    <xf numFmtId="0" fontId="22" fillId="11" borderId="0" xfId="0" applyFont="1" applyFill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 indent="1"/>
    </xf>
    <xf numFmtId="3" fontId="15" fillId="0" borderId="0" xfId="0" applyNumberFormat="1" applyFont="1" applyAlignment="1">
      <alignment horizontal="right" vertical="center" wrapText="1" indent="1"/>
    </xf>
    <xf numFmtId="3" fontId="8" fillId="0" borderId="0" xfId="0" applyNumberFormat="1" applyFont="1" applyAlignment="1">
      <alignment horizontal="right" vertical="center" indent="1"/>
    </xf>
    <xf numFmtId="0" fontId="6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5" fillId="1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11" borderId="1" xfId="0" applyNumberFormat="1" applyFont="1" applyFill="1" applyBorder="1" applyAlignment="1">
      <alignment horizontal="right" vertical="center"/>
    </xf>
    <xf numFmtId="3" fontId="6" fillId="10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 indent="1"/>
    </xf>
    <xf numFmtId="0" fontId="4" fillId="11" borderId="0" xfId="0" applyFont="1" applyFill="1" applyAlignment="1">
      <alignment horizontal="right" vertical="center" indent="1"/>
    </xf>
    <xf numFmtId="3" fontId="6" fillId="11" borderId="0" xfId="0" applyNumberFormat="1" applyFont="1" applyFill="1" applyAlignment="1">
      <alignment horizontal="left" vertical="center" wrapText="1" indent="1"/>
    </xf>
    <xf numFmtId="0" fontId="19" fillId="11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/>
    </xf>
    <xf numFmtId="164" fontId="24" fillId="0" borderId="0" xfId="0" applyNumberFormat="1" applyFont="1" applyAlignment="1">
      <alignment horizontal="left" vertical="center" indent="1"/>
    </xf>
    <xf numFmtId="0" fontId="37" fillId="0" borderId="1" xfId="0" applyFont="1" applyBorder="1" applyAlignment="1">
      <alignment horizontal="left" vertical="center" wrapText="1" indent="1"/>
    </xf>
    <xf numFmtId="0" fontId="38" fillId="0" borderId="1" xfId="0" applyFont="1" applyBorder="1" applyAlignment="1">
      <alignment horizontal="left" vertical="center" wrapText="1" indent="1"/>
    </xf>
    <xf numFmtId="3" fontId="38" fillId="0" borderId="1" xfId="0" applyNumberFormat="1" applyFont="1" applyBorder="1" applyAlignment="1">
      <alignment horizontal="right" vertical="center" indent="1"/>
    </xf>
    <xf numFmtId="0" fontId="40" fillId="0" borderId="1" xfId="0" applyFont="1" applyBorder="1" applyAlignment="1">
      <alignment horizontal="left" vertical="center" wrapText="1" indent="1"/>
    </xf>
    <xf numFmtId="3" fontId="39" fillId="0" borderId="1" xfId="0" applyNumberFormat="1" applyFont="1" applyBorder="1" applyAlignment="1">
      <alignment horizontal="right" vertical="center" indent="1"/>
    </xf>
    <xf numFmtId="3" fontId="40" fillId="0" borderId="1" xfId="0" applyNumberFormat="1" applyFont="1" applyBorder="1" applyAlignment="1">
      <alignment horizontal="right" vertical="center" indent="1"/>
    </xf>
    <xf numFmtId="0" fontId="41" fillId="0" borderId="1" xfId="0" applyFont="1" applyBorder="1" applyAlignment="1">
      <alignment horizontal="left" vertical="center" wrapText="1" indent="1"/>
    </xf>
    <xf numFmtId="165" fontId="24" fillId="0" borderId="0" xfId="0" applyNumberFormat="1" applyFont="1" applyAlignment="1">
      <alignment horizontal="left" vertical="center" indent="1"/>
    </xf>
    <xf numFmtId="0" fontId="35" fillId="0" borderId="8" xfId="0" applyFont="1" applyBorder="1" applyAlignment="1">
      <alignment vertical="center" wrapText="1"/>
    </xf>
    <xf numFmtId="0" fontId="42" fillId="0" borderId="8" xfId="0" applyFont="1" applyBorder="1" applyAlignment="1">
      <alignment wrapText="1"/>
    </xf>
    <xf numFmtId="0" fontId="35" fillId="0" borderId="1" xfId="0" applyFont="1" applyBorder="1" applyAlignment="1">
      <alignment horizontal="left" vertical="top" wrapText="1" indent="1"/>
    </xf>
    <xf numFmtId="0" fontId="35" fillId="0" borderId="1" xfId="0" applyFont="1" applyBorder="1" applyAlignment="1">
      <alignment horizontal="left" vertical="center" wrapText="1" indent="1"/>
    </xf>
    <xf numFmtId="0" fontId="38" fillId="11" borderId="0" xfId="0" applyFont="1" applyFill="1" applyAlignment="1">
      <alignment horizontal="left" vertical="center" indent="1"/>
    </xf>
    <xf numFmtId="0" fontId="38" fillId="11" borderId="1" xfId="0" applyFont="1" applyFill="1" applyBorder="1" applyAlignment="1">
      <alignment horizontal="left" vertical="center" wrapText="1" indent="1"/>
    </xf>
    <xf numFmtId="3" fontId="38" fillId="11" borderId="1" xfId="0" applyNumberFormat="1" applyFont="1" applyFill="1" applyBorder="1" applyAlignment="1">
      <alignment horizontal="right" vertical="center" indent="1"/>
    </xf>
    <xf numFmtId="0" fontId="7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vertical="center" wrapText="1" indent="1"/>
    </xf>
    <xf numFmtId="0" fontId="17" fillId="11" borderId="1" xfId="2" applyFont="1" applyFill="1" applyBorder="1" applyAlignment="1">
      <alignment horizontal="left" vertical="center" wrapText="1" indent="1"/>
    </xf>
    <xf numFmtId="3" fontId="6" fillId="6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center" vertical="center" indent="1"/>
    </xf>
    <xf numFmtId="3" fontId="4" fillId="0" borderId="1" xfId="0" applyNumberFormat="1" applyFon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center" indent="1"/>
    </xf>
    <xf numFmtId="3" fontId="4" fillId="6" borderId="0" xfId="0" applyNumberFormat="1" applyFont="1" applyFill="1" applyAlignment="1">
      <alignment horizontal="left" vertical="center" indent="1"/>
    </xf>
    <xf numFmtId="0" fontId="4" fillId="6" borderId="0" xfId="0" applyFont="1" applyFill="1" applyAlignment="1">
      <alignment horizontal="left" vertical="center" indent="1"/>
    </xf>
    <xf numFmtId="3" fontId="4" fillId="6" borderId="0" xfId="0" applyNumberFormat="1" applyFont="1" applyFill="1" applyAlignment="1">
      <alignment horizontal="right" vertical="center" indent="1"/>
    </xf>
    <xf numFmtId="0" fontId="7" fillId="11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indent="1"/>
    </xf>
    <xf numFmtId="0" fontId="12" fillId="11" borderId="1" xfId="0" applyFont="1" applyFill="1" applyBorder="1" applyAlignment="1">
      <alignment horizontal="left" vertical="center" wrapText="1" indent="1"/>
    </xf>
    <xf numFmtId="0" fontId="42" fillId="11" borderId="8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3" fontId="4" fillId="11" borderId="1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top" wrapText="1" indent="1"/>
    </xf>
    <xf numFmtId="0" fontId="42" fillId="11" borderId="1" xfId="0" applyFont="1" applyFill="1" applyBorder="1" applyAlignment="1">
      <alignment horizontal="left" vertical="top" wrapText="1" indent="1"/>
    </xf>
    <xf numFmtId="0" fontId="4" fillId="11" borderId="6" xfId="0" applyFont="1" applyFill="1" applyBorder="1" applyAlignment="1">
      <alignment horizontal="left" vertical="center" wrapText="1" indent="1"/>
    </xf>
    <xf numFmtId="0" fontId="4" fillId="11" borderId="9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top" wrapText="1" indent="1"/>
    </xf>
    <xf numFmtId="0" fontId="6" fillId="0" borderId="0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1"/>
    </xf>
    <xf numFmtId="3" fontId="5" fillId="10" borderId="1" xfId="0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left" vertical="center" wrapText="1" inden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/>
    </xf>
    <xf numFmtId="3" fontId="20" fillId="16" borderId="1" xfId="0" applyNumberFormat="1" applyFont="1" applyFill="1" applyBorder="1" applyAlignment="1">
      <alignment horizontal="left" vertical="center" indent="1"/>
    </xf>
    <xf numFmtId="3" fontId="20" fillId="15" borderId="1" xfId="0" applyNumberFormat="1" applyFont="1" applyFill="1" applyBorder="1" applyAlignment="1">
      <alignment horizontal="left" vertical="center" indent="1"/>
    </xf>
    <xf numFmtId="3" fontId="20" fillId="13" borderId="1" xfId="0" applyNumberFormat="1" applyFont="1" applyFill="1" applyBorder="1" applyAlignment="1">
      <alignment horizontal="left" vertical="center" indent="1"/>
    </xf>
    <xf numFmtId="3" fontId="20" fillId="14" borderId="1" xfId="0" applyNumberFormat="1" applyFont="1" applyFill="1" applyBorder="1" applyAlignment="1">
      <alignment horizontal="left" vertical="center" indent="1"/>
    </xf>
    <xf numFmtId="3" fontId="20" fillId="21" borderId="1" xfId="0" applyNumberFormat="1" applyFont="1" applyFill="1" applyBorder="1" applyAlignment="1">
      <alignment horizontal="left" vertical="center" indent="1"/>
    </xf>
    <xf numFmtId="3" fontId="20" fillId="10" borderId="4" xfId="0" applyNumberFormat="1" applyFont="1" applyFill="1" applyBorder="1" applyAlignment="1">
      <alignment horizontal="left" vertical="center" indent="1"/>
    </xf>
    <xf numFmtId="3" fontId="20" fillId="10" borderId="5" xfId="0" applyNumberFormat="1" applyFont="1" applyFill="1" applyBorder="1" applyAlignment="1">
      <alignment horizontal="left" vertical="center" indent="1"/>
    </xf>
    <xf numFmtId="3" fontId="20" fillId="10" borderId="1" xfId="0" applyNumberFormat="1" applyFont="1" applyFill="1" applyBorder="1" applyAlignment="1">
      <alignment horizontal="left" vertical="center" indent="1"/>
    </xf>
    <xf numFmtId="3" fontId="27" fillId="17" borderId="1" xfId="0" applyNumberFormat="1" applyFont="1" applyFill="1" applyBorder="1" applyAlignment="1">
      <alignment horizontal="left" vertical="center" indent="1"/>
    </xf>
    <xf numFmtId="10" fontId="29" fillId="0" borderId="6" xfId="1" applyNumberFormat="1" applyFont="1" applyBorder="1" applyAlignment="1">
      <alignment horizontal="center" vertical="center"/>
    </xf>
    <xf numFmtId="10" fontId="29" fillId="0" borderId="7" xfId="1" applyNumberFormat="1" applyFont="1" applyBorder="1" applyAlignment="1">
      <alignment horizontal="center" vertical="center"/>
    </xf>
    <xf numFmtId="10" fontId="27" fillId="0" borderId="6" xfId="1" applyNumberFormat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</cellXfs>
  <cellStyles count="4">
    <cellStyle name="Neutrální" xfId="2" builtinId="28"/>
    <cellStyle name="Normální" xfId="0" builtinId="0"/>
    <cellStyle name="Procenta" xfId="1" builtinId="5"/>
    <cellStyle name="Špatně" xfId="3" builtinId="27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BDBD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áš Gongol" id="{B9CE610A-F98F-FA47-A7F6-EFDCA8CF0751}" userId="S::gon0001@ad.slu.cz::6004f809-8ea5-41b2-b378-ad4f0af6f059" providerId="AD"/>
</personList>
</file>

<file path=xl/theme/theme1.xml><?xml version="1.0" encoding="utf-8"?>
<a:theme xmlns:a="http://schemas.openxmlformats.org/drawingml/2006/main" name="Slezská univerzita">
  <a:themeElements>
    <a:clrScheme name="Slezská univerzi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81E3A"/>
      </a:accent1>
      <a:accent2>
        <a:srgbClr val="395990"/>
      </a:accent2>
      <a:accent3>
        <a:srgbClr val="655481"/>
      </a:accent3>
      <a:accent4>
        <a:srgbClr val="307871"/>
      </a:accent4>
      <a:accent5>
        <a:srgbClr val="A99829"/>
      </a:accent5>
      <a:accent6>
        <a:srgbClr val="DC6423"/>
      </a:accent6>
      <a:hlink>
        <a:srgbClr val="0563C1"/>
      </a:hlink>
      <a:folHlink>
        <a:srgbClr val="954F72"/>
      </a:folHlink>
    </a:clrScheme>
    <a:fontScheme name="Slezská univerzita">
      <a:majorFont>
        <a:latin typeface="Enriqueta"/>
        <a:ea typeface=""/>
        <a:cs typeface=""/>
      </a:majorFont>
      <a:minorFont>
        <a:latin typeface="Enriqueta"/>
        <a:ea typeface=""/>
        <a:cs typeface=""/>
      </a:minorFont>
    </a:fontScheme>
    <a:fmtScheme name="Kouřové skl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ezská univerzita" id="{AA535486-FF95-4182-806E-7B7D35BED9F9}" vid="{49F992A7-2519-4AF5-887D-3B8E043EDBB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6" dT="2021-07-03T14:11:12.09" personId="{B9CE610A-F98F-FA47-A7F6-EFDCA8CF0751}" id="{DFC833AF-FB91-A04F-B206-A181E845841D}">
    <text>Ve SZ máme odkaz na doktorské studium, zvážit jestl nezdůvodnit a neplatit z oblasti 1. Nyní v Cíli 3.</text>
  </threadedComment>
  <threadedComment ref="R54" dT="2021-07-03T14:11:59.72" personId="{B9CE610A-F98F-FA47-A7F6-EFDCA8CF0751}" id="{E520FC6F-A485-EC4E-9B9D-1EB7E9670CE9}">
    <text xml:space="preserve">Nyní v Internacionalizaci 
</text>
  </threadedComment>
  <threadedComment ref="R123" dT="2021-07-03T14:48:41.90" personId="{B9CE610A-F98F-FA47-A7F6-EFDCA8CF0751}" id="{D21B5062-78FD-7540-B25F-D66816516AE6}">
    <text xml:space="preserve">Nyní zavřeno do Cíle 5
</text>
  </threadedComment>
  <threadedComment ref="R127" dT="2021-07-03T14:47:15.59" personId="{B9CE610A-F98F-FA47-A7F6-EFDCA8CF0751}" id="{93FB4840-1F46-D744-9640-83A97A6164C4}">
    <text xml:space="preserve">Nyní zařazeno do Cíle 6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26" dT="2021-07-03T14:11:12.09" personId="{B9CE610A-F98F-FA47-A7F6-EFDCA8CF0751}" id="{DFC833AF-FB91-A050-B206-A181E845841D}">
    <text>Ve SZ máme odkaz na doktorské studium, zvážit jestl nezdůvodnit a neplatit z oblasti 1. Nyní v Cíli 3.</text>
  </threadedComment>
  <threadedComment ref="R54" dT="2021-07-03T14:11:59.72" personId="{B9CE610A-F98F-FA47-A7F6-EFDCA8CF0751}" id="{E520FC6F-A485-EC4F-9B9D-1EB7E9670CE9}">
    <text xml:space="preserve">Nyní v Internacionalizaci 
</text>
  </threadedComment>
  <threadedComment ref="R123" dT="2021-07-03T14:48:41.90" personId="{B9CE610A-F98F-FA47-A7F6-EFDCA8CF0751}" id="{D21B5062-78FD-7541-B25F-D66816516AE6}">
    <text xml:space="preserve">Nyní zavřeno do Cíle 5
</text>
  </threadedComment>
  <threadedComment ref="R127" dT="2021-07-03T14:47:15.59" personId="{B9CE610A-F98F-FA47-A7F6-EFDCA8CF0751}" id="{93FB4840-1F46-D745-9640-83A97A6164C4}">
    <text xml:space="preserve">Nyní zařazeno do Cíle 6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56"/>
  <sheetViews>
    <sheetView showGridLines="0" tabSelected="1" zoomScale="60" zoomScaleNormal="60" workbookViewId="0">
      <pane ySplit="3" topLeftCell="A14" activePane="bottomLeft" state="frozen"/>
      <selection pane="bottomLeft" activeCell="G17" sqref="G17"/>
      <selection activeCell="A2" sqref="A2:U4"/>
    </sheetView>
  </sheetViews>
  <sheetFormatPr defaultColWidth="8.6640625" defaultRowHeight="18" outlineLevelCol="1"/>
  <cols>
    <col min="1" max="1" width="8.6640625" style="4" customWidth="1"/>
    <col min="2" max="2" width="6.6640625" style="4" customWidth="1"/>
    <col min="3" max="3" width="27.6640625" style="4" customWidth="1"/>
    <col min="4" max="4" width="62.109375" style="15" customWidth="1"/>
    <col min="5" max="5" width="16.109375" style="4" customWidth="1"/>
    <col min="6" max="6" width="44.6640625" style="15" customWidth="1"/>
    <col min="7" max="7" width="14.109375" style="192" customWidth="1"/>
    <col min="8" max="8" width="15.109375" style="192" customWidth="1"/>
    <col min="9" max="9" width="15.109375" style="16" customWidth="1"/>
    <col min="10" max="11" width="25.6640625" style="15" hidden="1" customWidth="1"/>
    <col min="12" max="13" width="25.6640625" style="4" hidden="1" customWidth="1"/>
    <col min="14" max="15" width="25.6640625" style="15" hidden="1" customWidth="1"/>
    <col min="16" max="16" width="13.109375" style="15" hidden="1" customWidth="1"/>
    <col min="17" max="17" width="13" style="15" hidden="1" customWidth="1"/>
    <col min="18" max="18" width="11" style="4" hidden="1" customWidth="1"/>
    <col min="19" max="19" width="12.6640625" style="4" hidden="1" customWidth="1"/>
    <col min="20" max="21" width="11" style="15" hidden="1" customWidth="1"/>
    <col min="22" max="22" width="3.6640625" style="15" hidden="1" customWidth="1"/>
    <col min="23" max="28" width="11" style="15" hidden="1" customWidth="1"/>
    <col min="29" max="29" width="21.109375" style="15" hidden="1" customWidth="1"/>
    <col min="30" max="30" width="13.109375" style="15" hidden="1" customWidth="1" outlineLevel="1"/>
    <col min="31" max="35" width="10.6640625" style="15" hidden="1" customWidth="1" outlineLevel="1"/>
    <col min="36" max="36" width="13.44140625" style="15" hidden="1" customWidth="1" outlineLevel="1"/>
    <col min="37" max="37" width="0" style="15" hidden="1" customWidth="1" collapsed="1"/>
    <col min="38" max="38" width="0" style="15" hidden="1" customWidth="1"/>
    <col min="39" max="16384" width="8.6640625" style="15"/>
  </cols>
  <sheetData>
    <row r="1" spans="1:36" ht="66.75" customHeight="1">
      <c r="A1" s="14" t="s">
        <v>0</v>
      </c>
      <c r="B1" s="14"/>
      <c r="C1" s="14"/>
      <c r="D1" s="14" t="s">
        <v>1</v>
      </c>
      <c r="N1" s="4"/>
      <c r="O1" s="4"/>
      <c r="P1" s="278" t="s">
        <v>2</v>
      </c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36" s="4" customFormat="1" ht="68.25" customHeight="1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0" t="s">
        <v>10</v>
      </c>
      <c r="I2" s="281" t="s">
        <v>11</v>
      </c>
      <c r="J2" s="273" t="s">
        <v>12</v>
      </c>
      <c r="K2" s="273"/>
      <c r="L2" s="273"/>
      <c r="M2" s="273"/>
      <c r="N2" s="273"/>
      <c r="O2" s="273"/>
      <c r="P2" s="273" t="s">
        <v>13</v>
      </c>
      <c r="Q2" s="273"/>
      <c r="R2" s="273"/>
      <c r="S2" s="273"/>
      <c r="T2" s="273"/>
      <c r="U2" s="273"/>
      <c r="W2" s="273" t="s">
        <v>14</v>
      </c>
      <c r="X2" s="273"/>
      <c r="Y2" s="273"/>
      <c r="Z2" s="273"/>
      <c r="AA2" s="273"/>
      <c r="AB2" s="273"/>
    </row>
    <row r="3" spans="1:36">
      <c r="A3" s="279"/>
      <c r="B3" s="273"/>
      <c r="C3" s="273"/>
      <c r="D3" s="279"/>
      <c r="E3" s="273"/>
      <c r="F3" s="273"/>
      <c r="G3" s="280"/>
      <c r="H3" s="280"/>
      <c r="I3" s="281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>
      <c r="A4" s="12" t="s">
        <v>21</v>
      </c>
      <c r="B4" s="12"/>
      <c r="C4" s="12"/>
      <c r="D4" s="12" t="s">
        <v>22</v>
      </c>
      <c r="E4" s="12"/>
      <c r="F4" s="12"/>
      <c r="G4" s="195"/>
      <c r="H4" s="195"/>
      <c r="I4" s="1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W4" s="12"/>
      <c r="X4" s="12"/>
      <c r="Y4" s="12"/>
      <c r="Z4" s="12"/>
      <c r="AA4" s="12"/>
      <c r="AB4" s="12"/>
      <c r="AD4" s="47"/>
      <c r="AE4" s="47"/>
      <c r="AF4" s="47"/>
      <c r="AG4" s="47"/>
      <c r="AH4" s="47"/>
      <c r="AI4" s="47"/>
      <c r="AJ4" s="47"/>
    </row>
    <row r="5" spans="1:36" ht="177.6" customHeight="1">
      <c r="A5" s="18" t="s">
        <v>23</v>
      </c>
      <c r="B5" s="18" t="s">
        <v>24</v>
      </c>
      <c r="C5" s="274" t="s">
        <v>25</v>
      </c>
      <c r="D5" s="24" t="s">
        <v>26</v>
      </c>
      <c r="E5" s="20" t="s">
        <v>27</v>
      </c>
      <c r="F5" s="21" t="s">
        <v>28</v>
      </c>
      <c r="G5" s="204" t="s">
        <v>29</v>
      </c>
      <c r="H5" s="204">
        <v>1</v>
      </c>
      <c r="I5" s="52">
        <f>SUM(P5:U5)</f>
        <v>675000</v>
      </c>
      <c r="J5" s="19" t="s">
        <v>30</v>
      </c>
      <c r="K5" s="22" t="s">
        <v>31</v>
      </c>
      <c r="L5" s="270" t="s">
        <v>32</v>
      </c>
      <c r="M5" s="263" t="s">
        <v>33</v>
      </c>
      <c r="N5" s="23"/>
      <c r="O5" s="23"/>
      <c r="P5" s="40">
        <v>0</v>
      </c>
      <c r="Q5" s="162">
        <v>50000</v>
      </c>
      <c r="R5" s="162">
        <v>365000</v>
      </c>
      <c r="S5" s="162">
        <v>260000</v>
      </c>
      <c r="T5" s="40">
        <v>0</v>
      </c>
      <c r="U5" s="40">
        <v>0</v>
      </c>
      <c r="V5" s="41"/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2"/>
      <c r="AD5" s="46">
        <f>IF($H5=AD$3,$I5,0)</f>
        <v>675000</v>
      </c>
      <c r="AE5" s="46">
        <f t="shared" ref="AE5:AJ20" si="2">IF($H5=AE$3,$I5,0)</f>
        <v>0</v>
      </c>
      <c r="AF5" s="46">
        <f t="shared" si="2"/>
        <v>0</v>
      </c>
      <c r="AG5" s="46">
        <f t="shared" si="2"/>
        <v>0</v>
      </c>
      <c r="AH5" s="46">
        <f t="shared" si="2"/>
        <v>0</v>
      </c>
      <c r="AI5" s="46">
        <f t="shared" si="2"/>
        <v>0</v>
      </c>
      <c r="AJ5" s="46">
        <f t="shared" si="2"/>
        <v>0</v>
      </c>
    </row>
    <row r="6" spans="1:36" ht="82.35" customHeight="1">
      <c r="A6" s="18" t="s">
        <v>23</v>
      </c>
      <c r="B6" s="18" t="s">
        <v>24</v>
      </c>
      <c r="C6" s="274"/>
      <c r="D6" s="24" t="s">
        <v>34</v>
      </c>
      <c r="E6" s="20" t="s">
        <v>27</v>
      </c>
      <c r="F6" s="24" t="s">
        <v>35</v>
      </c>
      <c r="G6" s="204" t="s">
        <v>36</v>
      </c>
      <c r="H6" s="204">
        <v>1</v>
      </c>
      <c r="I6" s="52">
        <f t="shared" ref="I6:I8" si="3">SUM(P6:U6)</f>
        <v>0</v>
      </c>
      <c r="J6" s="19" t="s">
        <v>37</v>
      </c>
      <c r="K6" s="25"/>
      <c r="L6" s="23"/>
      <c r="M6" s="23"/>
      <c r="N6" s="23"/>
      <c r="O6" s="23"/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1"/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2"/>
      <c r="AD6" s="1">
        <f>IF($H6=AD$3,$I6,0)</f>
        <v>0</v>
      </c>
      <c r="AE6" s="1">
        <f t="shared" si="2"/>
        <v>0</v>
      </c>
      <c r="AF6" s="1">
        <f t="shared" si="2"/>
        <v>0</v>
      </c>
      <c r="AG6" s="1">
        <f t="shared" si="2"/>
        <v>0</v>
      </c>
      <c r="AH6" s="1">
        <f t="shared" si="2"/>
        <v>0</v>
      </c>
      <c r="AI6" s="1">
        <f t="shared" si="2"/>
        <v>0</v>
      </c>
      <c r="AJ6" s="1">
        <f t="shared" si="2"/>
        <v>0</v>
      </c>
    </row>
    <row r="7" spans="1:36" s="185" customFormat="1" ht="72" hidden="1">
      <c r="A7" s="165" t="s">
        <v>23</v>
      </c>
      <c r="B7" s="165" t="s">
        <v>24</v>
      </c>
      <c r="C7" s="274"/>
      <c r="D7" s="179" t="s">
        <v>38</v>
      </c>
      <c r="E7" s="179" t="s">
        <v>27</v>
      </c>
      <c r="F7" s="169" t="s">
        <v>39</v>
      </c>
      <c r="G7" s="210" t="s">
        <v>36</v>
      </c>
      <c r="H7" s="210">
        <v>1</v>
      </c>
      <c r="I7" s="180">
        <f t="shared" si="3"/>
        <v>0</v>
      </c>
      <c r="J7" s="181"/>
      <c r="K7" s="182"/>
      <c r="L7" s="182"/>
      <c r="M7" s="168"/>
      <c r="N7" s="182"/>
      <c r="O7" s="182"/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4"/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4"/>
      <c r="AD7" s="174">
        <f t="shared" ref="AD7:AJ32" si="4">IF($H7=AD$3,$I7,0)</f>
        <v>0</v>
      </c>
      <c r="AE7" s="174">
        <f t="shared" si="2"/>
        <v>0</v>
      </c>
      <c r="AF7" s="174">
        <f t="shared" si="2"/>
        <v>0</v>
      </c>
      <c r="AG7" s="174">
        <f t="shared" si="2"/>
        <v>0</v>
      </c>
      <c r="AH7" s="174">
        <f t="shared" si="2"/>
        <v>0</v>
      </c>
      <c r="AI7" s="174">
        <f t="shared" si="2"/>
        <v>0</v>
      </c>
      <c r="AJ7" s="174">
        <f t="shared" si="2"/>
        <v>0</v>
      </c>
    </row>
    <row r="8" spans="1:36" ht="72">
      <c r="A8" s="18" t="s">
        <v>23</v>
      </c>
      <c r="B8" s="18" t="s">
        <v>24</v>
      </c>
      <c r="C8" s="274"/>
      <c r="D8" s="24" t="s">
        <v>40</v>
      </c>
      <c r="E8" s="20" t="s">
        <v>27</v>
      </c>
      <c r="F8" s="24" t="s">
        <v>41</v>
      </c>
      <c r="G8" s="204" t="s">
        <v>29</v>
      </c>
      <c r="H8" s="204">
        <v>1</v>
      </c>
      <c r="I8" s="52">
        <f t="shared" si="3"/>
        <v>130000</v>
      </c>
      <c r="J8" s="19" t="s">
        <v>42</v>
      </c>
      <c r="K8" s="19" t="s">
        <v>43</v>
      </c>
      <c r="L8" s="19" t="s">
        <v>44</v>
      </c>
      <c r="M8" s="263" t="s">
        <v>45</v>
      </c>
      <c r="N8" s="23"/>
      <c r="O8" s="23"/>
      <c r="P8" s="186">
        <v>0</v>
      </c>
      <c r="Q8" s="40">
        <v>0</v>
      </c>
      <c r="R8" s="40">
        <v>30000</v>
      </c>
      <c r="S8" s="40">
        <v>100000</v>
      </c>
      <c r="T8" s="40">
        <v>0</v>
      </c>
      <c r="U8" s="40">
        <v>0</v>
      </c>
      <c r="V8" s="42"/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2"/>
      <c r="AD8" s="46">
        <f t="shared" si="4"/>
        <v>130000</v>
      </c>
      <c r="AE8" s="46">
        <f t="shared" si="2"/>
        <v>0</v>
      </c>
      <c r="AF8" s="46">
        <f t="shared" si="2"/>
        <v>0</v>
      </c>
      <c r="AG8" s="46">
        <f t="shared" si="2"/>
        <v>0</v>
      </c>
      <c r="AH8" s="46">
        <f t="shared" si="2"/>
        <v>0</v>
      </c>
      <c r="AI8" s="46">
        <f t="shared" si="2"/>
        <v>0</v>
      </c>
      <c r="AJ8" s="46">
        <f t="shared" si="2"/>
        <v>0</v>
      </c>
    </row>
    <row r="9" spans="1:36">
      <c r="A9" s="12" t="s">
        <v>46</v>
      </c>
      <c r="B9" s="12"/>
      <c r="C9" s="12"/>
      <c r="D9" s="12" t="s">
        <v>47</v>
      </c>
      <c r="E9" s="12"/>
      <c r="F9" s="12"/>
      <c r="G9" s="195"/>
      <c r="H9" s="195"/>
      <c r="I9" s="43"/>
      <c r="J9" s="13"/>
      <c r="K9" s="13"/>
      <c r="L9" s="13"/>
      <c r="M9" s="13"/>
      <c r="N9" s="13"/>
      <c r="O9" s="13"/>
      <c r="P9" s="43"/>
      <c r="Q9" s="43"/>
      <c r="R9" s="43"/>
      <c r="S9" s="43"/>
      <c r="T9" s="43"/>
      <c r="U9" s="43"/>
      <c r="V9" s="42"/>
      <c r="W9" s="43"/>
      <c r="X9" s="43"/>
      <c r="Y9" s="43"/>
      <c r="Z9" s="43"/>
      <c r="AA9" s="43"/>
      <c r="AB9" s="43"/>
      <c r="AC9" s="42"/>
      <c r="AD9" s="47">
        <f t="shared" si="4"/>
        <v>0</v>
      </c>
      <c r="AE9" s="47">
        <f t="shared" si="2"/>
        <v>0</v>
      </c>
      <c r="AF9" s="47">
        <f t="shared" si="2"/>
        <v>0</v>
      </c>
      <c r="AG9" s="47">
        <f t="shared" si="2"/>
        <v>0</v>
      </c>
      <c r="AH9" s="47">
        <f t="shared" si="2"/>
        <v>0</v>
      </c>
      <c r="AI9" s="47">
        <f t="shared" si="2"/>
        <v>0</v>
      </c>
      <c r="AJ9" s="47">
        <f t="shared" si="2"/>
        <v>0</v>
      </c>
    </row>
    <row r="10" spans="1:36" s="185" customFormat="1" ht="108" hidden="1">
      <c r="A10" s="165" t="s">
        <v>48</v>
      </c>
      <c r="B10" s="165" t="s">
        <v>49</v>
      </c>
      <c r="C10" s="168" t="s">
        <v>50</v>
      </c>
      <c r="D10" s="168" t="s">
        <v>51</v>
      </c>
      <c r="E10" s="165" t="s">
        <v>27</v>
      </c>
      <c r="F10" s="256" t="s">
        <v>52</v>
      </c>
      <c r="G10" s="210" t="s">
        <v>36</v>
      </c>
      <c r="H10" s="257">
        <v>8</v>
      </c>
      <c r="I10" s="180">
        <f t="shared" ref="I10:I32" si="5">SUM(P10:U10)</f>
        <v>0</v>
      </c>
      <c r="J10" s="168"/>
      <c r="K10" s="187"/>
      <c r="L10" s="182"/>
      <c r="M10" s="182"/>
      <c r="N10" s="182"/>
      <c r="O10" s="182"/>
      <c r="P10" s="183">
        <v>0</v>
      </c>
      <c r="Q10" s="173">
        <v>0</v>
      </c>
      <c r="R10" s="183">
        <v>0</v>
      </c>
      <c r="S10" s="183">
        <v>0</v>
      </c>
      <c r="T10" s="183">
        <v>0</v>
      </c>
      <c r="U10" s="183">
        <v>0</v>
      </c>
      <c r="V10" s="184"/>
      <c r="W10" s="113">
        <v>0</v>
      </c>
      <c r="X10" s="173">
        <v>0</v>
      </c>
      <c r="Y10" s="183">
        <v>0</v>
      </c>
      <c r="Z10" s="183">
        <v>0</v>
      </c>
      <c r="AA10" s="183">
        <v>0</v>
      </c>
      <c r="AB10" s="183">
        <v>0</v>
      </c>
      <c r="AC10" s="184"/>
      <c r="AD10" s="174">
        <f t="shared" si="4"/>
        <v>0</v>
      </c>
      <c r="AE10" s="174">
        <f t="shared" si="2"/>
        <v>0</v>
      </c>
      <c r="AF10" s="174">
        <f t="shared" si="2"/>
        <v>0</v>
      </c>
      <c r="AG10" s="174">
        <f t="shared" si="2"/>
        <v>0</v>
      </c>
      <c r="AH10" s="174">
        <f t="shared" si="2"/>
        <v>0</v>
      </c>
      <c r="AI10" s="174">
        <f t="shared" si="2"/>
        <v>0</v>
      </c>
      <c r="AJ10" s="174">
        <f t="shared" si="2"/>
        <v>0</v>
      </c>
    </row>
    <row r="11" spans="1:36">
      <c r="A11" s="12" t="s">
        <v>53</v>
      </c>
      <c r="B11" s="12"/>
      <c r="C11" s="12"/>
      <c r="D11" s="12" t="s">
        <v>54</v>
      </c>
      <c r="E11" s="12"/>
      <c r="F11" s="12"/>
      <c r="G11" s="195"/>
      <c r="H11" s="195"/>
      <c r="I11" s="43"/>
      <c r="J11" s="13"/>
      <c r="K11" s="13"/>
      <c r="L11" s="13"/>
      <c r="M11" s="13"/>
      <c r="N11" s="13"/>
      <c r="O11" s="13"/>
      <c r="P11" s="43"/>
      <c r="Q11" s="43"/>
      <c r="R11" s="43"/>
      <c r="S11" s="43"/>
      <c r="T11" s="43"/>
      <c r="U11" s="43"/>
      <c r="V11" s="42"/>
      <c r="W11" s="43"/>
      <c r="X11" s="43"/>
      <c r="Y11" s="43"/>
      <c r="Z11" s="43"/>
      <c r="AA11" s="43"/>
      <c r="AB11" s="43"/>
      <c r="AC11" s="42"/>
      <c r="AD11" s="47">
        <f t="shared" si="4"/>
        <v>0</v>
      </c>
      <c r="AE11" s="47">
        <f t="shared" si="2"/>
        <v>0</v>
      </c>
      <c r="AF11" s="47">
        <f t="shared" si="2"/>
        <v>0</v>
      </c>
      <c r="AG11" s="47">
        <f t="shared" si="2"/>
        <v>0</v>
      </c>
      <c r="AH11" s="47">
        <f t="shared" si="2"/>
        <v>0</v>
      </c>
      <c r="AI11" s="47">
        <f t="shared" si="2"/>
        <v>0</v>
      </c>
      <c r="AJ11" s="47">
        <f t="shared" si="2"/>
        <v>0</v>
      </c>
    </row>
    <row r="12" spans="1:36" ht="54">
      <c r="A12" s="18" t="s">
        <v>53</v>
      </c>
      <c r="B12" s="18" t="s">
        <v>55</v>
      </c>
      <c r="C12" s="274" t="s">
        <v>56</v>
      </c>
      <c r="D12" s="29" t="s">
        <v>57</v>
      </c>
      <c r="E12" s="28" t="s">
        <v>58</v>
      </c>
      <c r="F12" s="27" t="s">
        <v>59</v>
      </c>
      <c r="G12" s="204" t="s">
        <v>29</v>
      </c>
      <c r="H12" s="209">
        <v>8</v>
      </c>
      <c r="I12" s="52">
        <f t="shared" ref="I12" si="6">SUM(P12:U12)</f>
        <v>50000</v>
      </c>
      <c r="J12" s="19" t="s">
        <v>60</v>
      </c>
      <c r="K12" s="25"/>
      <c r="L12" s="23"/>
      <c r="M12" s="26"/>
      <c r="N12" s="23"/>
      <c r="O12" s="23"/>
      <c r="P12" s="40">
        <v>50000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2"/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2"/>
      <c r="AD12" s="46">
        <f t="shared" si="4"/>
        <v>0</v>
      </c>
      <c r="AE12" s="46">
        <f t="shared" si="2"/>
        <v>0</v>
      </c>
      <c r="AF12" s="46">
        <f t="shared" si="2"/>
        <v>0</v>
      </c>
      <c r="AG12" s="46">
        <f t="shared" si="2"/>
        <v>0</v>
      </c>
      <c r="AH12" s="46">
        <f t="shared" si="2"/>
        <v>0</v>
      </c>
      <c r="AI12" s="46">
        <f t="shared" si="2"/>
        <v>0</v>
      </c>
      <c r="AJ12" s="46">
        <f t="shared" si="2"/>
        <v>50000</v>
      </c>
    </row>
    <row r="13" spans="1:36" s="185" customFormat="1" ht="36" hidden="1">
      <c r="A13" s="165" t="s">
        <v>53</v>
      </c>
      <c r="B13" s="165"/>
      <c r="C13" s="274"/>
      <c r="D13" s="166" t="s">
        <v>61</v>
      </c>
      <c r="E13" s="166" t="s">
        <v>27</v>
      </c>
      <c r="F13" s="167" t="s">
        <v>62</v>
      </c>
      <c r="G13" s="257" t="s">
        <v>36</v>
      </c>
      <c r="H13" s="257"/>
      <c r="I13" s="180">
        <f t="shared" ref="I13" si="7">SUM(P13:U13)</f>
        <v>0</v>
      </c>
      <c r="J13" s="168" t="s">
        <v>63</v>
      </c>
      <c r="K13" s="258"/>
      <c r="L13" s="182"/>
      <c r="M13" s="182"/>
      <c r="N13" s="182"/>
      <c r="O13" s="182"/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4"/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4"/>
      <c r="AD13" s="174">
        <f t="shared" si="4"/>
        <v>0</v>
      </c>
      <c r="AE13" s="174">
        <f t="shared" si="2"/>
        <v>0</v>
      </c>
      <c r="AF13" s="174">
        <f t="shared" si="2"/>
        <v>0</v>
      </c>
      <c r="AG13" s="174">
        <f t="shared" si="2"/>
        <v>0</v>
      </c>
      <c r="AH13" s="174">
        <f t="shared" si="2"/>
        <v>0</v>
      </c>
      <c r="AI13" s="174">
        <f t="shared" si="2"/>
        <v>0</v>
      </c>
      <c r="AJ13" s="174">
        <f t="shared" si="2"/>
        <v>0</v>
      </c>
    </row>
    <row r="14" spans="1:36" ht="284.45" customHeight="1">
      <c r="A14" s="18" t="s">
        <v>53</v>
      </c>
      <c r="B14" s="18" t="s">
        <v>55</v>
      </c>
      <c r="C14" s="274"/>
      <c r="D14" s="28" t="s">
        <v>64</v>
      </c>
      <c r="E14" s="20" t="s">
        <v>58</v>
      </c>
      <c r="F14" s="29" t="s">
        <v>65</v>
      </c>
      <c r="G14" s="209" t="s">
        <v>29</v>
      </c>
      <c r="H14" s="209">
        <v>8</v>
      </c>
      <c r="I14" s="52">
        <f>SUM(P14:U14)</f>
        <v>152190</v>
      </c>
      <c r="J14" s="161"/>
      <c r="K14" s="161"/>
      <c r="L14" s="29" t="s">
        <v>66</v>
      </c>
      <c r="M14" s="29" t="s">
        <v>67</v>
      </c>
      <c r="N14" s="29" t="s">
        <v>68</v>
      </c>
      <c r="O14" s="271"/>
      <c r="P14" s="39">
        <v>0</v>
      </c>
      <c r="Q14" s="39">
        <v>0</v>
      </c>
      <c r="R14" s="39">
        <v>50000</v>
      </c>
      <c r="S14" s="39">
        <v>30000</v>
      </c>
      <c r="T14" s="39">
        <v>72190</v>
      </c>
      <c r="U14" s="39">
        <v>0</v>
      </c>
      <c r="V14" s="42"/>
      <c r="W14" s="40">
        <v>0</v>
      </c>
      <c r="X14" s="40">
        <v>0</v>
      </c>
      <c r="Y14" s="40">
        <v>0</v>
      </c>
      <c r="Z14" s="40">
        <v>0</v>
      </c>
      <c r="AA14" s="40">
        <v>128260</v>
      </c>
      <c r="AB14" s="40">
        <v>0</v>
      </c>
      <c r="AC14" s="42"/>
      <c r="AD14" s="46">
        <f t="shared" si="4"/>
        <v>0</v>
      </c>
      <c r="AE14" s="46">
        <f t="shared" si="2"/>
        <v>0</v>
      </c>
      <c r="AF14" s="46">
        <f t="shared" si="2"/>
        <v>0</v>
      </c>
      <c r="AG14" s="46">
        <f t="shared" si="2"/>
        <v>0</v>
      </c>
      <c r="AH14" s="46">
        <f t="shared" si="2"/>
        <v>0</v>
      </c>
      <c r="AI14" s="46">
        <f t="shared" si="2"/>
        <v>0</v>
      </c>
      <c r="AJ14" s="46">
        <f t="shared" si="2"/>
        <v>152190</v>
      </c>
    </row>
    <row r="15" spans="1:36" ht="72">
      <c r="A15" s="18" t="s">
        <v>53</v>
      </c>
      <c r="B15" s="18" t="s">
        <v>24</v>
      </c>
      <c r="C15" s="274"/>
      <c r="D15" s="20" t="s">
        <v>69</v>
      </c>
      <c r="E15" s="20" t="s">
        <v>27</v>
      </c>
      <c r="F15" s="21" t="s">
        <v>70</v>
      </c>
      <c r="G15" s="204" t="s">
        <v>29</v>
      </c>
      <c r="H15" s="204">
        <v>1</v>
      </c>
      <c r="I15" s="52">
        <f t="shared" ref="I15" si="8">SUM(P15:U15)</f>
        <v>100000</v>
      </c>
      <c r="J15" s="21" t="s">
        <v>71</v>
      </c>
      <c r="K15" s="23"/>
      <c r="L15" s="19" t="s">
        <v>72</v>
      </c>
      <c r="M15" s="235"/>
      <c r="N15" s="23"/>
      <c r="O15" s="23"/>
      <c r="P15" s="40">
        <v>50000</v>
      </c>
      <c r="Q15" s="40">
        <v>0</v>
      </c>
      <c r="R15" s="40">
        <v>50000</v>
      </c>
      <c r="S15" s="162">
        <v>0</v>
      </c>
      <c r="T15" s="40">
        <v>0</v>
      </c>
      <c r="U15" s="40">
        <v>0</v>
      </c>
      <c r="V15" s="42"/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2"/>
      <c r="AD15" s="46">
        <f t="shared" si="4"/>
        <v>100000</v>
      </c>
      <c r="AE15" s="46">
        <f t="shared" si="2"/>
        <v>0</v>
      </c>
      <c r="AF15" s="46">
        <f t="shared" si="2"/>
        <v>0</v>
      </c>
      <c r="AG15" s="46">
        <f t="shared" si="2"/>
        <v>0</v>
      </c>
      <c r="AH15" s="46">
        <f t="shared" si="2"/>
        <v>0</v>
      </c>
      <c r="AI15" s="46">
        <f t="shared" si="2"/>
        <v>0</v>
      </c>
      <c r="AJ15" s="46">
        <f t="shared" si="2"/>
        <v>0</v>
      </c>
    </row>
    <row r="16" spans="1:36">
      <c r="A16" s="12" t="s">
        <v>73</v>
      </c>
      <c r="B16" s="12"/>
      <c r="C16" s="12"/>
      <c r="D16" s="12" t="s">
        <v>74</v>
      </c>
      <c r="E16" s="12"/>
      <c r="F16" s="12"/>
      <c r="G16" s="195"/>
      <c r="H16" s="195"/>
      <c r="I16" s="43"/>
      <c r="J16" s="13"/>
      <c r="K16" s="13"/>
      <c r="L16" s="13"/>
      <c r="M16" s="13"/>
      <c r="N16" s="13"/>
      <c r="O16" s="13"/>
      <c r="P16" s="43"/>
      <c r="Q16" s="43"/>
      <c r="R16" s="43"/>
      <c r="S16" s="43"/>
      <c r="T16" s="43"/>
      <c r="U16" s="43"/>
      <c r="V16" s="42"/>
      <c r="W16" s="43"/>
      <c r="X16" s="43"/>
      <c r="Y16" s="43"/>
      <c r="Z16" s="43"/>
      <c r="AA16" s="43"/>
      <c r="AB16" s="43"/>
      <c r="AC16" s="42"/>
      <c r="AD16" s="47">
        <f t="shared" si="4"/>
        <v>0</v>
      </c>
      <c r="AE16" s="47">
        <f t="shared" si="2"/>
        <v>0</v>
      </c>
      <c r="AF16" s="47">
        <f t="shared" si="2"/>
        <v>0</v>
      </c>
      <c r="AG16" s="47">
        <f t="shared" si="2"/>
        <v>0</v>
      </c>
      <c r="AH16" s="47">
        <f t="shared" si="2"/>
        <v>0</v>
      </c>
      <c r="AI16" s="47">
        <f t="shared" si="2"/>
        <v>0</v>
      </c>
      <c r="AJ16" s="47">
        <f t="shared" si="2"/>
        <v>0</v>
      </c>
    </row>
    <row r="17" spans="1:36" ht="363.6" customHeight="1">
      <c r="A17" s="18" t="s">
        <v>73</v>
      </c>
      <c r="B17" s="18" t="s">
        <v>24</v>
      </c>
      <c r="C17" s="274" t="s">
        <v>75</v>
      </c>
      <c r="D17" s="20" t="s">
        <v>76</v>
      </c>
      <c r="E17" s="20" t="s">
        <v>27</v>
      </c>
      <c r="F17" s="21" t="s">
        <v>77</v>
      </c>
      <c r="G17" s="204" t="s">
        <v>29</v>
      </c>
      <c r="H17" s="204">
        <v>1</v>
      </c>
      <c r="I17" s="52">
        <f t="shared" ref="I17" si="9">SUM(P17:U17)</f>
        <v>1080000</v>
      </c>
      <c r="J17" s="19" t="s">
        <v>78</v>
      </c>
      <c r="K17" s="19" t="s">
        <v>79</v>
      </c>
      <c r="L17" s="27" t="s">
        <v>80</v>
      </c>
      <c r="M17" s="29" t="s">
        <v>81</v>
      </c>
      <c r="N17" s="23"/>
      <c r="O17" s="23"/>
      <c r="P17" s="40">
        <v>510000</v>
      </c>
      <c r="Q17" s="40">
        <v>250000</v>
      </c>
      <c r="R17" s="39">
        <v>70000</v>
      </c>
      <c r="S17" s="40">
        <v>250000</v>
      </c>
      <c r="T17" s="40">
        <v>0</v>
      </c>
      <c r="U17" s="40">
        <v>0</v>
      </c>
      <c r="V17" s="42"/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2"/>
      <c r="AD17" s="46">
        <f t="shared" si="4"/>
        <v>1080000</v>
      </c>
      <c r="AE17" s="46">
        <f t="shared" si="2"/>
        <v>0</v>
      </c>
      <c r="AF17" s="46">
        <f t="shared" si="2"/>
        <v>0</v>
      </c>
      <c r="AG17" s="46">
        <f t="shared" si="2"/>
        <v>0</v>
      </c>
      <c r="AH17" s="46">
        <f t="shared" si="2"/>
        <v>0</v>
      </c>
      <c r="AI17" s="46">
        <f t="shared" si="2"/>
        <v>0</v>
      </c>
      <c r="AJ17" s="46">
        <f t="shared" si="2"/>
        <v>0</v>
      </c>
    </row>
    <row r="18" spans="1:36" ht="159" customHeight="1">
      <c r="A18" s="18" t="s">
        <v>73</v>
      </c>
      <c r="B18" s="18" t="s">
        <v>24</v>
      </c>
      <c r="C18" s="274"/>
      <c r="D18" s="20" t="s">
        <v>82</v>
      </c>
      <c r="E18" s="20" t="s">
        <v>27</v>
      </c>
      <c r="F18" s="21" t="s">
        <v>83</v>
      </c>
      <c r="G18" s="204" t="s">
        <v>29</v>
      </c>
      <c r="H18" s="204">
        <v>1</v>
      </c>
      <c r="I18" s="52">
        <f>SUM(P18:U18)</f>
        <v>133804</v>
      </c>
      <c r="J18" s="19" t="s">
        <v>84</v>
      </c>
      <c r="K18" s="26"/>
      <c r="L18" s="23"/>
      <c r="M18" s="27"/>
      <c r="N18" s="19" t="s">
        <v>85</v>
      </c>
      <c r="O18" s="23"/>
      <c r="P18" s="40">
        <v>0</v>
      </c>
      <c r="Q18" s="40">
        <v>0</v>
      </c>
      <c r="R18" s="40">
        <v>0</v>
      </c>
      <c r="S18" s="40">
        <v>0</v>
      </c>
      <c r="T18" s="40">
        <v>133804</v>
      </c>
      <c r="U18" s="40">
        <v>0</v>
      </c>
      <c r="V18" s="42"/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2"/>
      <c r="AD18" s="1">
        <f t="shared" si="4"/>
        <v>133804</v>
      </c>
      <c r="AE18" s="1">
        <f t="shared" si="2"/>
        <v>0</v>
      </c>
      <c r="AF18" s="1">
        <f t="shared" si="2"/>
        <v>0</v>
      </c>
      <c r="AG18" s="1">
        <f t="shared" si="2"/>
        <v>0</v>
      </c>
      <c r="AH18" s="1">
        <f t="shared" si="2"/>
        <v>0</v>
      </c>
      <c r="AI18" s="1">
        <f t="shared" si="2"/>
        <v>0</v>
      </c>
      <c r="AJ18" s="1">
        <f t="shared" si="2"/>
        <v>0</v>
      </c>
    </row>
    <row r="19" spans="1:36">
      <c r="A19" s="12" t="s">
        <v>86</v>
      </c>
      <c r="B19" s="12"/>
      <c r="C19" s="12"/>
      <c r="D19" s="12" t="s">
        <v>87</v>
      </c>
      <c r="E19" s="12"/>
      <c r="F19" s="12"/>
      <c r="G19" s="195"/>
      <c r="H19" s="195"/>
      <c r="I19" s="43"/>
      <c r="J19" s="13"/>
      <c r="K19" s="13"/>
      <c r="L19" s="13"/>
      <c r="M19" s="13"/>
      <c r="N19" s="13"/>
      <c r="O19" s="13"/>
      <c r="P19" s="43"/>
      <c r="Q19" s="43"/>
      <c r="R19" s="43"/>
      <c r="S19" s="43"/>
      <c r="T19" s="43"/>
      <c r="U19" s="43"/>
      <c r="V19" s="42"/>
      <c r="W19" s="43"/>
      <c r="X19" s="43"/>
      <c r="Y19" s="43"/>
      <c r="Z19" s="43"/>
      <c r="AA19" s="43"/>
      <c r="AB19" s="43"/>
      <c r="AC19" s="42"/>
      <c r="AD19" s="47">
        <f t="shared" si="4"/>
        <v>0</v>
      </c>
      <c r="AE19" s="47">
        <f t="shared" si="2"/>
        <v>0</v>
      </c>
      <c r="AF19" s="47">
        <f t="shared" si="2"/>
        <v>0</v>
      </c>
      <c r="AG19" s="47">
        <f t="shared" si="2"/>
        <v>0</v>
      </c>
      <c r="AH19" s="47">
        <f t="shared" si="2"/>
        <v>0</v>
      </c>
      <c r="AI19" s="47">
        <f t="shared" si="2"/>
        <v>0</v>
      </c>
      <c r="AJ19" s="47">
        <f t="shared" si="2"/>
        <v>0</v>
      </c>
    </row>
    <row r="20" spans="1:36" ht="409.35" customHeight="1">
      <c r="A20" s="18" t="s">
        <v>86</v>
      </c>
      <c r="B20" s="18" t="s">
        <v>88</v>
      </c>
      <c r="C20" s="19" t="s">
        <v>89</v>
      </c>
      <c r="D20" s="18" t="s">
        <v>90</v>
      </c>
      <c r="E20" s="18" t="s">
        <v>27</v>
      </c>
      <c r="F20" s="27" t="s">
        <v>91</v>
      </c>
      <c r="G20" s="209" t="s">
        <v>29</v>
      </c>
      <c r="H20" s="209">
        <v>1</v>
      </c>
      <c r="I20" s="52">
        <f>SUM(P20:U20)</f>
        <v>1080000</v>
      </c>
      <c r="J20" s="19" t="s">
        <v>92</v>
      </c>
      <c r="K20" s="29" t="s">
        <v>93</v>
      </c>
      <c r="L20" s="23"/>
      <c r="M20" s="234"/>
      <c r="N20" s="19" t="s">
        <v>94</v>
      </c>
      <c r="O20" s="23"/>
      <c r="P20" s="40">
        <v>850000</v>
      </c>
      <c r="Q20" s="40">
        <v>50000</v>
      </c>
      <c r="R20" s="40">
        <v>0</v>
      </c>
      <c r="S20" s="39">
        <v>0</v>
      </c>
      <c r="T20" s="40">
        <v>180000</v>
      </c>
      <c r="U20" s="40">
        <v>0</v>
      </c>
      <c r="V20" s="42"/>
      <c r="W20" s="40">
        <v>300000</v>
      </c>
      <c r="X20" s="40">
        <v>0</v>
      </c>
      <c r="Y20" s="40">
        <v>0</v>
      </c>
      <c r="Z20" s="39">
        <v>0</v>
      </c>
      <c r="AA20" s="40">
        <v>0</v>
      </c>
      <c r="AB20" s="40">
        <v>0</v>
      </c>
      <c r="AC20" s="42"/>
      <c r="AD20" s="46">
        <f t="shared" si="4"/>
        <v>1080000</v>
      </c>
      <c r="AE20" s="46">
        <f t="shared" si="2"/>
        <v>0</v>
      </c>
      <c r="AF20" s="46">
        <f t="shared" si="2"/>
        <v>0</v>
      </c>
      <c r="AG20" s="46">
        <f t="shared" si="2"/>
        <v>0</v>
      </c>
      <c r="AH20" s="46">
        <f t="shared" si="2"/>
        <v>0</v>
      </c>
      <c r="AI20" s="46">
        <f t="shared" si="2"/>
        <v>0</v>
      </c>
      <c r="AJ20" s="46">
        <f t="shared" si="2"/>
        <v>0</v>
      </c>
    </row>
    <row r="21" spans="1:36">
      <c r="A21" s="12" t="s">
        <v>95</v>
      </c>
      <c r="B21" s="12"/>
      <c r="C21" s="12"/>
      <c r="D21" s="12" t="s">
        <v>96</v>
      </c>
      <c r="E21" s="12"/>
      <c r="F21" s="12"/>
      <c r="G21" s="195"/>
      <c r="H21" s="195"/>
      <c r="I21" s="43"/>
      <c r="J21" s="13"/>
      <c r="K21" s="13"/>
      <c r="L21" s="13"/>
      <c r="M21" s="13"/>
      <c r="N21" s="13"/>
      <c r="O21" s="13"/>
      <c r="P21" s="43"/>
      <c r="Q21" s="43"/>
      <c r="R21" s="43"/>
      <c r="S21" s="43"/>
      <c r="T21" s="43"/>
      <c r="U21" s="43"/>
      <c r="V21" s="42"/>
      <c r="W21" s="43"/>
      <c r="X21" s="43"/>
      <c r="Y21" s="43"/>
      <c r="Z21" s="43"/>
      <c r="AA21" s="43"/>
      <c r="AB21" s="43"/>
      <c r="AC21" s="42"/>
      <c r="AD21" s="47">
        <f t="shared" si="4"/>
        <v>0</v>
      </c>
      <c r="AE21" s="47">
        <f t="shared" si="4"/>
        <v>0</v>
      </c>
      <c r="AF21" s="47">
        <f t="shared" si="4"/>
        <v>0</v>
      </c>
      <c r="AG21" s="47">
        <f t="shared" si="4"/>
        <v>0</v>
      </c>
      <c r="AH21" s="47">
        <f t="shared" si="4"/>
        <v>0</v>
      </c>
      <c r="AI21" s="47">
        <f t="shared" si="4"/>
        <v>0</v>
      </c>
      <c r="AJ21" s="47">
        <f t="shared" si="4"/>
        <v>0</v>
      </c>
    </row>
    <row r="22" spans="1:36" ht="409.5" customHeight="1">
      <c r="A22" s="18" t="s">
        <v>95</v>
      </c>
      <c r="B22" s="18" t="s">
        <v>88</v>
      </c>
      <c r="C22" s="19" t="s">
        <v>97</v>
      </c>
      <c r="D22" s="20" t="s">
        <v>98</v>
      </c>
      <c r="E22" s="20" t="s">
        <v>99</v>
      </c>
      <c r="F22" s="21" t="s">
        <v>100</v>
      </c>
      <c r="G22" s="204" t="s">
        <v>29</v>
      </c>
      <c r="H22" s="204">
        <v>1</v>
      </c>
      <c r="I22" s="52">
        <f>SUM(P22:U22)</f>
        <v>935000</v>
      </c>
      <c r="J22" s="29" t="s">
        <v>101</v>
      </c>
      <c r="K22" s="163" t="s">
        <v>102</v>
      </c>
      <c r="L22" s="164"/>
      <c r="M22" s="163" t="s">
        <v>103</v>
      </c>
      <c r="N22" s="164"/>
      <c r="O22" s="164"/>
      <c r="P22" s="39">
        <v>100000</v>
      </c>
      <c r="Q22" s="39">
        <v>785000</v>
      </c>
      <c r="R22" s="39">
        <v>0</v>
      </c>
      <c r="S22" s="39">
        <v>50000</v>
      </c>
      <c r="T22" s="39">
        <v>0</v>
      </c>
      <c r="U22" s="39">
        <v>0</v>
      </c>
      <c r="V22" s="42"/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2"/>
      <c r="AD22" s="46">
        <f t="shared" si="4"/>
        <v>935000</v>
      </c>
      <c r="AE22" s="46">
        <f t="shared" si="4"/>
        <v>0</v>
      </c>
      <c r="AF22" s="46">
        <f t="shared" si="4"/>
        <v>0</v>
      </c>
      <c r="AG22" s="46">
        <f t="shared" si="4"/>
        <v>0</v>
      </c>
      <c r="AH22" s="46">
        <f t="shared" si="4"/>
        <v>0</v>
      </c>
      <c r="AI22" s="46">
        <f t="shared" si="4"/>
        <v>0</v>
      </c>
      <c r="AJ22" s="46">
        <f t="shared" si="4"/>
        <v>0</v>
      </c>
    </row>
    <row r="23" spans="1:36">
      <c r="A23" s="12" t="s">
        <v>104</v>
      </c>
      <c r="B23" s="12"/>
      <c r="C23" s="12"/>
      <c r="D23" s="12" t="s">
        <v>105</v>
      </c>
      <c r="E23" s="12"/>
      <c r="F23" s="12" t="s">
        <v>106</v>
      </c>
      <c r="G23" s="195"/>
      <c r="H23" s="195"/>
      <c r="I23" s="43"/>
      <c r="J23" s="13"/>
      <c r="K23" s="13"/>
      <c r="L23" s="13"/>
      <c r="M23" s="13"/>
      <c r="N23" s="13"/>
      <c r="O23" s="13"/>
      <c r="P23" s="43"/>
      <c r="Q23" s="43"/>
      <c r="R23" s="43"/>
      <c r="S23" s="43"/>
      <c r="T23" s="43"/>
      <c r="U23" s="43"/>
      <c r="V23" s="42"/>
      <c r="W23" s="43"/>
      <c r="X23" s="43"/>
      <c r="Y23" s="43"/>
      <c r="Z23" s="43"/>
      <c r="AA23" s="43"/>
      <c r="AB23" s="43"/>
      <c r="AC23" s="42"/>
      <c r="AD23" s="47">
        <f t="shared" si="4"/>
        <v>0</v>
      </c>
      <c r="AE23" s="47">
        <f t="shared" si="4"/>
        <v>0</v>
      </c>
      <c r="AF23" s="47">
        <f t="shared" si="4"/>
        <v>0</v>
      </c>
      <c r="AG23" s="47">
        <f t="shared" si="4"/>
        <v>0</v>
      </c>
      <c r="AH23" s="47">
        <f t="shared" si="4"/>
        <v>0</v>
      </c>
      <c r="AI23" s="47">
        <f t="shared" si="4"/>
        <v>0</v>
      </c>
      <c r="AJ23" s="47">
        <f t="shared" si="4"/>
        <v>0</v>
      </c>
    </row>
    <row r="24" spans="1:36" ht="134.25" customHeight="1">
      <c r="A24" s="275" t="s">
        <v>104</v>
      </c>
      <c r="B24" s="275" t="s">
        <v>107</v>
      </c>
      <c r="C24" s="274" t="s">
        <v>108</v>
      </c>
      <c r="D24" s="24" t="s">
        <v>109</v>
      </c>
      <c r="E24" s="20" t="s">
        <v>27</v>
      </c>
      <c r="F24" s="21" t="s">
        <v>110</v>
      </c>
      <c r="G24" s="204" t="s">
        <v>29</v>
      </c>
      <c r="H24" s="204">
        <v>2</v>
      </c>
      <c r="I24" s="52">
        <f>SUM(P24:U24)</f>
        <v>175000</v>
      </c>
      <c r="J24" s="26"/>
      <c r="K24" s="22"/>
      <c r="L24" s="27" t="s">
        <v>111</v>
      </c>
      <c r="M24" s="263" t="s">
        <v>112</v>
      </c>
      <c r="N24" s="224"/>
      <c r="O24" s="224"/>
      <c r="P24" s="247">
        <v>0</v>
      </c>
      <c r="Q24" s="247">
        <v>0</v>
      </c>
      <c r="R24" s="213">
        <v>75000</v>
      </c>
      <c r="S24" s="247">
        <v>100000</v>
      </c>
      <c r="T24" s="40">
        <v>0</v>
      </c>
      <c r="U24" s="40">
        <v>0</v>
      </c>
      <c r="V24" s="42"/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2"/>
      <c r="AD24" s="46">
        <f t="shared" si="4"/>
        <v>0</v>
      </c>
      <c r="AE24" s="46">
        <f t="shared" si="4"/>
        <v>175000</v>
      </c>
      <c r="AF24" s="46">
        <f t="shared" si="4"/>
        <v>0</v>
      </c>
      <c r="AG24" s="46">
        <f t="shared" si="4"/>
        <v>0</v>
      </c>
      <c r="AH24" s="46">
        <f t="shared" si="4"/>
        <v>0</v>
      </c>
      <c r="AI24" s="46">
        <f t="shared" si="4"/>
        <v>0</v>
      </c>
      <c r="AJ24" s="46">
        <f t="shared" si="4"/>
        <v>0</v>
      </c>
    </row>
    <row r="25" spans="1:36" s="185" customFormat="1" ht="54" hidden="1">
      <c r="A25" s="275"/>
      <c r="B25" s="275"/>
      <c r="C25" s="274"/>
      <c r="D25" s="175" t="s">
        <v>113</v>
      </c>
      <c r="E25" s="179" t="s">
        <v>27</v>
      </c>
      <c r="F25" s="175" t="s">
        <v>114</v>
      </c>
      <c r="G25" s="210" t="s">
        <v>36</v>
      </c>
      <c r="H25" s="210">
        <v>2</v>
      </c>
      <c r="I25" s="180">
        <f>SUM(P25:U25)</f>
        <v>0</v>
      </c>
      <c r="J25" s="168" t="s">
        <v>115</v>
      </c>
      <c r="K25" s="190"/>
      <c r="L25" s="259"/>
      <c r="M25" s="260"/>
      <c r="N25" s="261"/>
      <c r="O25" s="261"/>
      <c r="P25" s="262">
        <v>0</v>
      </c>
      <c r="Q25" s="262">
        <v>0</v>
      </c>
      <c r="R25" s="262">
        <v>0</v>
      </c>
      <c r="S25" s="262">
        <v>0</v>
      </c>
      <c r="T25" s="183">
        <v>0</v>
      </c>
      <c r="U25" s="183">
        <v>0</v>
      </c>
      <c r="V25" s="184"/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4"/>
      <c r="AD25" s="174">
        <f t="shared" si="4"/>
        <v>0</v>
      </c>
      <c r="AE25" s="174">
        <f t="shared" si="4"/>
        <v>0</v>
      </c>
      <c r="AF25" s="174">
        <f t="shared" si="4"/>
        <v>0</v>
      </c>
      <c r="AG25" s="174">
        <f t="shared" si="4"/>
        <v>0</v>
      </c>
      <c r="AH25" s="174">
        <f t="shared" si="4"/>
        <v>0</v>
      </c>
      <c r="AI25" s="174">
        <f t="shared" si="4"/>
        <v>0</v>
      </c>
      <c r="AJ25" s="174">
        <f t="shared" si="4"/>
        <v>0</v>
      </c>
    </row>
    <row r="26" spans="1:36">
      <c r="A26" s="12" t="s">
        <v>116</v>
      </c>
      <c r="B26" s="12"/>
      <c r="C26" s="12"/>
      <c r="D26" s="12" t="s">
        <v>117</v>
      </c>
      <c r="E26" s="12"/>
      <c r="F26" s="12"/>
      <c r="G26" s="195"/>
      <c r="H26" s="195"/>
      <c r="I26" s="43"/>
      <c r="J26" s="13"/>
      <c r="K26" s="13"/>
      <c r="L26" s="13"/>
      <c r="M26" s="13"/>
      <c r="N26" s="13"/>
      <c r="O26" s="13"/>
      <c r="P26" s="43"/>
      <c r="Q26" s="43"/>
      <c r="R26" s="43"/>
      <c r="S26" s="43"/>
      <c r="T26" s="43"/>
      <c r="U26" s="43"/>
      <c r="V26" s="42"/>
      <c r="W26" s="43"/>
      <c r="X26" s="43"/>
      <c r="Y26" s="43"/>
      <c r="Z26" s="43"/>
      <c r="AA26" s="43"/>
      <c r="AB26" s="43"/>
      <c r="AC26" s="42"/>
      <c r="AD26" s="47">
        <f t="shared" si="4"/>
        <v>0</v>
      </c>
      <c r="AE26" s="47">
        <f t="shared" si="4"/>
        <v>0</v>
      </c>
      <c r="AF26" s="47">
        <f t="shared" si="4"/>
        <v>0</v>
      </c>
      <c r="AG26" s="47">
        <f t="shared" si="4"/>
        <v>0</v>
      </c>
      <c r="AH26" s="47">
        <f t="shared" si="4"/>
        <v>0</v>
      </c>
      <c r="AI26" s="47">
        <f t="shared" si="4"/>
        <v>0</v>
      </c>
      <c r="AJ26" s="47">
        <f t="shared" si="4"/>
        <v>0</v>
      </c>
    </row>
    <row r="27" spans="1:36" s="185" customFormat="1" ht="36" hidden="1">
      <c r="A27" s="165" t="s">
        <v>116</v>
      </c>
      <c r="B27" s="165" t="s">
        <v>55</v>
      </c>
      <c r="C27" s="268"/>
      <c r="D27" s="166" t="s">
        <v>118</v>
      </c>
      <c r="E27" s="166" t="s">
        <v>27</v>
      </c>
      <c r="F27" s="167" t="s">
        <v>119</v>
      </c>
      <c r="G27" s="208" t="s">
        <v>36</v>
      </c>
      <c r="H27" s="208">
        <v>8</v>
      </c>
      <c r="I27" s="180">
        <f t="shared" si="5"/>
        <v>0</v>
      </c>
      <c r="J27" s="168" t="s">
        <v>118</v>
      </c>
      <c r="K27" s="187"/>
      <c r="L27" s="182"/>
      <c r="M27" s="182"/>
      <c r="N27" s="182"/>
      <c r="O27" s="182"/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4"/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4"/>
      <c r="AD27" s="174">
        <f t="shared" si="4"/>
        <v>0</v>
      </c>
      <c r="AE27" s="174">
        <f t="shared" si="4"/>
        <v>0</v>
      </c>
      <c r="AF27" s="174">
        <f t="shared" si="4"/>
        <v>0</v>
      </c>
      <c r="AG27" s="174">
        <f t="shared" si="4"/>
        <v>0</v>
      </c>
      <c r="AH27" s="174">
        <f t="shared" si="4"/>
        <v>0</v>
      </c>
      <c r="AI27" s="174">
        <f t="shared" si="4"/>
        <v>0</v>
      </c>
      <c r="AJ27" s="174">
        <f t="shared" si="4"/>
        <v>0</v>
      </c>
    </row>
    <row r="28" spans="1:36" s="185" customFormat="1" hidden="1">
      <c r="A28" s="165" t="s">
        <v>116</v>
      </c>
      <c r="B28" s="165" t="s">
        <v>49</v>
      </c>
      <c r="C28" s="269"/>
      <c r="D28" s="166" t="s">
        <v>120</v>
      </c>
      <c r="E28" s="166" t="s">
        <v>27</v>
      </c>
      <c r="F28" s="175" t="s">
        <v>121</v>
      </c>
      <c r="G28" s="208" t="s">
        <v>36</v>
      </c>
      <c r="H28" s="208">
        <v>8</v>
      </c>
      <c r="I28" s="180">
        <f t="shared" ref="I28" si="10">SUM(P28:U28)</f>
        <v>0</v>
      </c>
      <c r="J28" s="165" t="s">
        <v>122</v>
      </c>
      <c r="K28" s="182"/>
      <c r="L28" s="182"/>
      <c r="M28" s="182"/>
      <c r="N28" s="182"/>
      <c r="O28" s="182"/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4"/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4"/>
      <c r="AD28" s="174">
        <f t="shared" si="4"/>
        <v>0</v>
      </c>
      <c r="AE28" s="174">
        <f t="shared" si="4"/>
        <v>0</v>
      </c>
      <c r="AF28" s="174">
        <f t="shared" si="4"/>
        <v>0</v>
      </c>
      <c r="AG28" s="174">
        <f t="shared" si="4"/>
        <v>0</v>
      </c>
      <c r="AH28" s="174">
        <f t="shared" si="4"/>
        <v>0</v>
      </c>
      <c r="AI28" s="174">
        <f t="shared" si="4"/>
        <v>0</v>
      </c>
      <c r="AJ28" s="174">
        <f t="shared" si="4"/>
        <v>0</v>
      </c>
    </row>
    <row r="29" spans="1:36" ht="54">
      <c r="A29" s="18" t="s">
        <v>116</v>
      </c>
      <c r="B29" s="18" t="s">
        <v>107</v>
      </c>
      <c r="C29" s="276" t="s">
        <v>123</v>
      </c>
      <c r="D29" s="20" t="s">
        <v>124</v>
      </c>
      <c r="E29" s="28" t="s">
        <v>27</v>
      </c>
      <c r="F29" s="24" t="s">
        <v>125</v>
      </c>
      <c r="G29" s="204" t="s">
        <v>36</v>
      </c>
      <c r="H29" s="204">
        <v>8</v>
      </c>
      <c r="I29" s="52">
        <f t="shared" si="5"/>
        <v>0</v>
      </c>
      <c r="J29" s="19" t="s">
        <v>126</v>
      </c>
      <c r="K29" s="23"/>
      <c r="L29" s="23"/>
      <c r="M29" s="220"/>
      <c r="N29" s="23"/>
      <c r="O29" s="23"/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2"/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2"/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46">
        <f t="shared" si="4"/>
        <v>0</v>
      </c>
      <c r="AI29" s="46">
        <f t="shared" si="4"/>
        <v>0</v>
      </c>
      <c r="AJ29" s="46">
        <f t="shared" si="4"/>
        <v>0</v>
      </c>
    </row>
    <row r="30" spans="1:36" ht="36">
      <c r="A30" s="18" t="s">
        <v>116</v>
      </c>
      <c r="B30" s="18" t="s">
        <v>127</v>
      </c>
      <c r="C30" s="276"/>
      <c r="D30" s="28" t="s">
        <v>128</v>
      </c>
      <c r="E30" s="28" t="s">
        <v>27</v>
      </c>
      <c r="F30" s="29" t="s">
        <v>129</v>
      </c>
      <c r="G30" s="177" t="s">
        <v>36</v>
      </c>
      <c r="H30" s="177">
        <v>8</v>
      </c>
      <c r="I30" s="52">
        <f t="shared" si="5"/>
        <v>0</v>
      </c>
      <c r="J30" s="19" t="s">
        <v>130</v>
      </c>
      <c r="K30" s="23"/>
      <c r="L30" s="23"/>
      <c r="M30" s="220"/>
      <c r="N30" s="23"/>
      <c r="O30" s="23"/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2"/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2"/>
      <c r="AD30" s="46">
        <f t="shared" si="4"/>
        <v>0</v>
      </c>
      <c r="AE30" s="46">
        <f t="shared" si="4"/>
        <v>0</v>
      </c>
      <c r="AF30" s="46">
        <f t="shared" si="4"/>
        <v>0</v>
      </c>
      <c r="AG30" s="46">
        <f t="shared" si="4"/>
        <v>0</v>
      </c>
      <c r="AH30" s="46">
        <f t="shared" si="4"/>
        <v>0</v>
      </c>
      <c r="AI30" s="46">
        <f t="shared" si="4"/>
        <v>0</v>
      </c>
      <c r="AJ30" s="46">
        <f t="shared" si="4"/>
        <v>0</v>
      </c>
    </row>
    <row r="31" spans="1:36" s="185" customFormat="1" ht="36" hidden="1" customHeight="1">
      <c r="A31" s="165" t="s">
        <v>116</v>
      </c>
      <c r="B31" s="165" t="s">
        <v>107</v>
      </c>
      <c r="C31" s="276"/>
      <c r="D31" s="179" t="s">
        <v>131</v>
      </c>
      <c r="E31" s="166" t="s">
        <v>27</v>
      </c>
      <c r="F31" s="175" t="s">
        <v>132</v>
      </c>
      <c r="G31" s="210" t="s">
        <v>36</v>
      </c>
      <c r="H31" s="210">
        <v>2</v>
      </c>
      <c r="I31" s="180">
        <f t="shared" si="5"/>
        <v>0</v>
      </c>
      <c r="J31" s="168" t="s">
        <v>133</v>
      </c>
      <c r="K31" s="182"/>
      <c r="L31" s="182"/>
      <c r="M31" s="182"/>
      <c r="N31" s="182"/>
      <c r="O31" s="182"/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4"/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4"/>
      <c r="AD31" s="174">
        <f t="shared" si="4"/>
        <v>0</v>
      </c>
      <c r="AE31" s="174">
        <f t="shared" si="4"/>
        <v>0</v>
      </c>
      <c r="AF31" s="174">
        <f t="shared" si="4"/>
        <v>0</v>
      </c>
      <c r="AG31" s="174">
        <f t="shared" si="4"/>
        <v>0</v>
      </c>
      <c r="AH31" s="174">
        <f t="shared" si="4"/>
        <v>0</v>
      </c>
      <c r="AI31" s="174">
        <f t="shared" si="4"/>
        <v>0</v>
      </c>
      <c r="AJ31" s="174">
        <f t="shared" si="4"/>
        <v>0</v>
      </c>
    </row>
    <row r="32" spans="1:36" ht="90">
      <c r="A32" s="18" t="s">
        <v>116</v>
      </c>
      <c r="B32" s="18" t="s">
        <v>127</v>
      </c>
      <c r="C32" s="277"/>
      <c r="D32" s="20" t="s">
        <v>134</v>
      </c>
      <c r="E32" s="28" t="s">
        <v>27</v>
      </c>
      <c r="F32" s="24" t="s">
        <v>135</v>
      </c>
      <c r="G32" s="204" t="s">
        <v>36</v>
      </c>
      <c r="H32" s="204">
        <v>8</v>
      </c>
      <c r="I32" s="52">
        <f t="shared" si="5"/>
        <v>0</v>
      </c>
      <c r="J32" s="19" t="s">
        <v>136</v>
      </c>
      <c r="K32" s="23"/>
      <c r="L32" s="23"/>
      <c r="M32" s="23"/>
      <c r="N32" s="23"/>
      <c r="O32" s="23"/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2"/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2"/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6">
        <f t="shared" si="4"/>
        <v>0</v>
      </c>
      <c r="AI32" s="46">
        <f t="shared" si="4"/>
        <v>0</v>
      </c>
      <c r="AJ32" s="46">
        <f t="shared" si="4"/>
        <v>0</v>
      </c>
    </row>
    <row r="33" spans="1:36">
      <c r="A33" s="12"/>
      <c r="B33" s="12"/>
      <c r="C33" s="12"/>
      <c r="D33" s="12"/>
      <c r="E33" s="12"/>
      <c r="F33" s="12"/>
      <c r="G33" s="195"/>
      <c r="H33" s="195"/>
      <c r="I33" s="17"/>
      <c r="J33" s="13"/>
      <c r="K33" s="13"/>
      <c r="L33" s="13"/>
      <c r="M33" s="13"/>
      <c r="N33" s="13"/>
      <c r="O33" s="13"/>
      <c r="P33" s="43">
        <f t="shared" ref="P33:U33" si="11">SUM(P5:P32)</f>
        <v>1560000</v>
      </c>
      <c r="Q33" s="43">
        <f t="shared" si="11"/>
        <v>1135000</v>
      </c>
      <c r="R33" s="43">
        <f t="shared" si="11"/>
        <v>640000</v>
      </c>
      <c r="S33" s="43">
        <f t="shared" si="11"/>
        <v>790000</v>
      </c>
      <c r="T33" s="43">
        <f t="shared" si="11"/>
        <v>385994</v>
      </c>
      <c r="U33" s="43">
        <f t="shared" si="11"/>
        <v>0</v>
      </c>
      <c r="V33" s="42"/>
      <c r="W33" s="43">
        <f t="shared" ref="W33:AB33" si="12">SUM(W5:W32)</f>
        <v>300000</v>
      </c>
      <c r="X33" s="43">
        <f t="shared" si="12"/>
        <v>0</v>
      </c>
      <c r="Y33" s="43">
        <f t="shared" si="12"/>
        <v>0</v>
      </c>
      <c r="Z33" s="43">
        <f t="shared" si="12"/>
        <v>0</v>
      </c>
      <c r="AA33" s="43">
        <f t="shared" si="12"/>
        <v>128260</v>
      </c>
      <c r="AB33" s="43">
        <f t="shared" si="12"/>
        <v>0</v>
      </c>
      <c r="AC33" s="42"/>
      <c r="AD33" s="47">
        <f t="shared" ref="AD33:AJ33" si="13">SUM(AD5:AD32)</f>
        <v>4133804</v>
      </c>
      <c r="AE33" s="47">
        <f t="shared" si="13"/>
        <v>175000</v>
      </c>
      <c r="AF33" s="47">
        <f t="shared" si="13"/>
        <v>0</v>
      </c>
      <c r="AG33" s="47">
        <f t="shared" si="13"/>
        <v>0</v>
      </c>
      <c r="AH33" s="47">
        <f t="shared" si="13"/>
        <v>0</v>
      </c>
      <c r="AI33" s="47">
        <f t="shared" si="13"/>
        <v>0</v>
      </c>
      <c r="AJ33" s="47">
        <f t="shared" si="13"/>
        <v>202190</v>
      </c>
    </row>
    <row r="34" spans="1:36">
      <c r="L34" s="15"/>
      <c r="M34" s="15"/>
      <c r="R34" s="15"/>
      <c r="S34" s="15"/>
    </row>
    <row r="35" spans="1:36">
      <c r="G35" s="272"/>
      <c r="H35" s="272"/>
      <c r="I35" s="1"/>
      <c r="L35" s="15"/>
      <c r="M35" s="15"/>
      <c r="R35" s="15"/>
      <c r="S35" s="15"/>
    </row>
    <row r="36" spans="1:36">
      <c r="A36" s="8"/>
      <c r="B36" s="8"/>
      <c r="C36" s="8"/>
      <c r="D36" s="36" t="s">
        <v>137</v>
      </c>
      <c r="E36" s="38" t="s">
        <v>138</v>
      </c>
      <c r="F36" s="31"/>
      <c r="G36" s="196"/>
      <c r="H36" s="196"/>
      <c r="I36" s="32"/>
      <c r="J36" s="4"/>
      <c r="K36" s="4"/>
      <c r="L36" s="15"/>
      <c r="M36" s="15"/>
      <c r="Q36" s="4"/>
      <c r="R36" s="15"/>
      <c r="S36" s="15"/>
    </row>
    <row r="37" spans="1:36">
      <c r="D37" s="37" t="s">
        <v>139</v>
      </c>
      <c r="E37" s="39">
        <f>AD33</f>
        <v>4133804</v>
      </c>
      <c r="J37" s="4"/>
      <c r="K37" s="4"/>
      <c r="L37" s="15"/>
      <c r="M37" s="15"/>
      <c r="Q37" s="4"/>
      <c r="R37" s="15"/>
      <c r="S37" s="15"/>
    </row>
    <row r="38" spans="1:36">
      <c r="A38" s="9"/>
      <c r="B38" s="9"/>
      <c r="C38" s="9"/>
      <c r="D38" s="37" t="s">
        <v>140</v>
      </c>
      <c r="E38" s="118">
        <f>AE33</f>
        <v>175000</v>
      </c>
      <c r="F38" s="9"/>
      <c r="G38" s="197"/>
      <c r="H38" s="197"/>
      <c r="I38" s="33"/>
      <c r="J38" s="4"/>
      <c r="K38" s="4"/>
      <c r="L38" s="15"/>
      <c r="M38" s="15"/>
      <c r="Q38" s="4"/>
      <c r="R38" s="15"/>
      <c r="S38" s="15"/>
    </row>
    <row r="39" spans="1:36">
      <c r="A39" s="8"/>
      <c r="B39" s="8"/>
      <c r="C39" s="8"/>
      <c r="D39" s="37" t="s">
        <v>141</v>
      </c>
      <c r="E39" s="39">
        <f>AF33</f>
        <v>0</v>
      </c>
      <c r="F39" s="31"/>
      <c r="G39" s="196"/>
      <c r="H39" s="196"/>
      <c r="I39" s="32"/>
      <c r="J39" s="4"/>
      <c r="K39" s="4"/>
      <c r="L39" s="15"/>
      <c r="M39" s="15"/>
      <c r="Q39" s="4"/>
      <c r="R39" s="15"/>
      <c r="S39" s="15"/>
    </row>
    <row r="40" spans="1:36">
      <c r="A40" s="8"/>
      <c r="B40" s="8"/>
      <c r="C40" s="8"/>
      <c r="D40" s="37" t="s">
        <v>142</v>
      </c>
      <c r="E40" s="118">
        <f>AG33</f>
        <v>0</v>
      </c>
      <c r="F40" s="31"/>
      <c r="G40" s="196"/>
      <c r="H40" s="196"/>
      <c r="I40" s="32"/>
      <c r="J40" s="4"/>
      <c r="K40" s="4"/>
      <c r="L40" s="15"/>
      <c r="M40" s="15"/>
      <c r="Q40" s="4"/>
      <c r="R40" s="15"/>
      <c r="S40" s="15"/>
    </row>
    <row r="41" spans="1:36">
      <c r="A41" s="10"/>
      <c r="B41" s="10"/>
      <c r="C41" s="10"/>
      <c r="D41" s="37" t="s">
        <v>143</v>
      </c>
      <c r="E41" s="39">
        <f>AH33</f>
        <v>0</v>
      </c>
      <c r="F41" s="10"/>
      <c r="G41" s="198"/>
      <c r="H41" s="198"/>
      <c r="I41" s="34"/>
      <c r="J41" s="4"/>
      <c r="K41" s="4"/>
      <c r="L41" s="15"/>
      <c r="M41" s="15"/>
      <c r="Q41" s="4"/>
      <c r="R41" s="15"/>
      <c r="S41" s="15"/>
    </row>
    <row r="42" spans="1:36">
      <c r="A42" s="10"/>
      <c r="B42" s="10"/>
      <c r="C42" s="10"/>
      <c r="D42" s="37" t="s">
        <v>144</v>
      </c>
      <c r="E42" s="118">
        <f>AI33</f>
        <v>0</v>
      </c>
      <c r="F42" s="10"/>
      <c r="G42" s="198"/>
      <c r="H42" s="198"/>
      <c r="I42" s="34"/>
      <c r="J42" s="4"/>
      <c r="K42" s="4"/>
      <c r="L42" s="15"/>
      <c r="M42" s="15"/>
      <c r="Q42" s="4"/>
      <c r="R42" s="15"/>
      <c r="S42" s="15"/>
    </row>
    <row r="43" spans="1:36">
      <c r="A43" s="10"/>
      <c r="B43" s="10"/>
      <c r="C43" s="10"/>
      <c r="D43" s="37" t="s">
        <v>145</v>
      </c>
      <c r="E43" s="39">
        <f>AJ33</f>
        <v>202190</v>
      </c>
      <c r="F43" s="10"/>
      <c r="G43" s="198"/>
      <c r="H43" s="198"/>
      <c r="I43" s="34"/>
      <c r="J43" s="4"/>
      <c r="K43" s="4"/>
      <c r="L43" s="15"/>
      <c r="M43" s="15"/>
      <c r="Q43" s="4"/>
      <c r="R43" s="15"/>
      <c r="S43" s="15"/>
    </row>
    <row r="44" spans="1:36">
      <c r="A44" s="7"/>
      <c r="B44" s="7"/>
      <c r="C44" s="7"/>
      <c r="D44" s="37" t="s">
        <v>146</v>
      </c>
      <c r="E44" s="119">
        <f>SUM(E37:E43)</f>
        <v>4510994</v>
      </c>
      <c r="F44" s="7"/>
      <c r="G44" s="199"/>
      <c r="H44" s="199"/>
      <c r="I44" s="35"/>
      <c r="J44" s="4"/>
      <c r="K44" s="4"/>
      <c r="L44" s="15"/>
      <c r="M44" s="15"/>
      <c r="Q44" s="4"/>
      <c r="R44" s="15"/>
      <c r="S44" s="15"/>
    </row>
    <row r="45" spans="1:36">
      <c r="E45" s="1"/>
    </row>
    <row r="46" spans="1:36">
      <c r="D46" s="37" t="s">
        <v>147</v>
      </c>
      <c r="E46" s="40">
        <f>E44-E47</f>
        <v>4082734</v>
      </c>
      <c r="J46" s="4"/>
      <c r="K46" s="4"/>
      <c r="L46" s="15"/>
      <c r="M46" s="15"/>
      <c r="Q46" s="4"/>
      <c r="R46" s="15"/>
      <c r="S46" s="15"/>
    </row>
    <row r="47" spans="1:36">
      <c r="D47" s="37" t="s">
        <v>148</v>
      </c>
      <c r="E47" s="120">
        <f>SUM(W33:AB33)</f>
        <v>428260</v>
      </c>
      <c r="J47" s="4"/>
      <c r="K47" s="4"/>
      <c r="L47" s="15"/>
      <c r="M47" s="15"/>
      <c r="Q47" s="4"/>
      <c r="R47" s="15"/>
      <c r="S47" s="15"/>
    </row>
    <row r="49" spans="4:5" hidden="1">
      <c r="D49" s="36" t="s">
        <v>137</v>
      </c>
      <c r="E49" s="38" t="s">
        <v>138</v>
      </c>
    </row>
    <row r="50" spans="4:5" hidden="1">
      <c r="D50" s="37" t="s">
        <v>15</v>
      </c>
      <c r="E50" s="118">
        <f>P33</f>
        <v>1560000</v>
      </c>
    </row>
    <row r="51" spans="4:5" hidden="1">
      <c r="D51" s="112" t="s">
        <v>16</v>
      </c>
      <c r="E51" s="117">
        <f>Q33</f>
        <v>1135000</v>
      </c>
    </row>
    <row r="52" spans="4:5" hidden="1">
      <c r="D52" s="111" t="s">
        <v>17</v>
      </c>
      <c r="E52" s="116">
        <f>R33</f>
        <v>640000</v>
      </c>
    </row>
    <row r="53" spans="4:5" hidden="1">
      <c r="D53" s="110" t="s">
        <v>18</v>
      </c>
      <c r="E53" s="115">
        <f>S33</f>
        <v>790000</v>
      </c>
    </row>
    <row r="54" spans="4:5" hidden="1">
      <c r="D54" s="109" t="s">
        <v>19</v>
      </c>
      <c r="E54" s="114">
        <f>T33</f>
        <v>385994</v>
      </c>
    </row>
    <row r="55" spans="4:5" hidden="1">
      <c r="D55" s="108" t="s">
        <v>20</v>
      </c>
      <c r="E55" s="113">
        <f>U33</f>
        <v>0</v>
      </c>
    </row>
    <row r="56" spans="4:5" hidden="1">
      <c r="D56" s="37" t="str">
        <f>D44</f>
        <v xml:space="preserve">Celkem za oblast A </v>
      </c>
      <c r="E56" s="119">
        <f>SUM(E50:E55)</f>
        <v>4510994</v>
      </c>
    </row>
  </sheetData>
  <sheetProtection algorithmName="SHA-512" hashValue="66WVzs2iIfNvZBT3KXNSQIneVtGV/aLscaZXFViAvTqIuAyRoIqsmRyeRXo00vCba8+bgh1QT+vUrbS6sPM1Zg==" saltValue="UVfNA42iBKQH69L9lip/fA==" spinCount="100000" sheet="1" objects="1" scenarios="1"/>
  <autoFilter ref="A2:AK34" xr:uid="{00000000-0009-0000-0000-000000000000}">
    <filterColumn colId="6">
      <filters>
        <filter val="PPSŘ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1">
    <mergeCell ref="A24:A25"/>
    <mergeCell ref="P1:AB1"/>
    <mergeCell ref="W2:AB2"/>
    <mergeCell ref="A2:A3"/>
    <mergeCell ref="D2:D3"/>
    <mergeCell ref="E2:E3"/>
    <mergeCell ref="H2:H3"/>
    <mergeCell ref="C2:C3"/>
    <mergeCell ref="C12:C15"/>
    <mergeCell ref="P2:U2"/>
    <mergeCell ref="J2:O2"/>
    <mergeCell ref="G2:G3"/>
    <mergeCell ref="I2:I3"/>
    <mergeCell ref="C24:C25"/>
    <mergeCell ref="F2:F3"/>
    <mergeCell ref="G35:H35"/>
    <mergeCell ref="B2:B3"/>
    <mergeCell ref="C5:C8"/>
    <mergeCell ref="C17:C18"/>
    <mergeCell ref="B24:B25"/>
    <mergeCell ref="C29:C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showGridLines="0" zoomScale="60" zoomScaleNormal="60" workbookViewId="0">
      <pane ySplit="3" topLeftCell="A34" activePane="bottomLeft" state="frozen"/>
      <selection pane="bottomLeft" activeCell="A35" sqref="A35"/>
      <selection activeCell="M7" sqref="M7"/>
    </sheetView>
  </sheetViews>
  <sheetFormatPr defaultColWidth="8.6640625" defaultRowHeight="18" outlineLevelCol="1"/>
  <cols>
    <col min="1" max="2" width="10.6640625" style="4" customWidth="1"/>
    <col min="3" max="3" width="39.6640625" style="4" customWidth="1"/>
    <col min="4" max="4" width="43.109375" style="4" customWidth="1"/>
    <col min="5" max="5" width="16.109375" style="4" customWidth="1"/>
    <col min="6" max="6" width="48" style="4" customWidth="1"/>
    <col min="7" max="7" width="13.6640625" style="192" customWidth="1"/>
    <col min="8" max="8" width="12.109375" style="192" customWidth="1"/>
    <col min="9" max="9" width="12.109375" style="2" customWidth="1"/>
    <col min="10" max="15" width="25.6640625" style="4" hidden="1" customWidth="1"/>
    <col min="16" max="21" width="11" style="4" hidden="1" customWidth="1"/>
    <col min="22" max="22" width="3.6640625" style="4" hidden="1" customWidth="1"/>
    <col min="23" max="28" width="11" style="4" hidden="1" customWidth="1"/>
    <col min="29" max="29" width="20" style="4" hidden="1" customWidth="1"/>
    <col min="30" max="36" width="10.6640625" style="2" hidden="1" customWidth="1" outlineLevel="1"/>
    <col min="37" max="37" width="0" style="4" hidden="1" customWidth="1" collapsed="1"/>
    <col min="38" max="38" width="0" style="4" hidden="1" customWidth="1"/>
    <col min="39" max="16384" width="8.6640625" style="4"/>
  </cols>
  <sheetData>
    <row r="1" spans="1:36" ht="67.5" customHeight="1">
      <c r="A1" s="14" t="s">
        <v>149</v>
      </c>
      <c r="B1" s="14"/>
      <c r="C1" s="14"/>
      <c r="D1" s="14" t="s">
        <v>150</v>
      </c>
      <c r="P1" s="278" t="s">
        <v>2</v>
      </c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36" ht="67.5" customHeight="1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0" t="s">
        <v>10</v>
      </c>
      <c r="I2" s="282" t="s">
        <v>151</v>
      </c>
      <c r="J2" s="273" t="s">
        <v>12</v>
      </c>
      <c r="K2" s="273"/>
      <c r="L2" s="273"/>
      <c r="M2" s="273"/>
      <c r="N2" s="273"/>
      <c r="O2" s="273"/>
      <c r="P2" s="273" t="s">
        <v>13</v>
      </c>
      <c r="Q2" s="273"/>
      <c r="R2" s="273"/>
      <c r="S2" s="273"/>
      <c r="T2" s="273"/>
      <c r="U2" s="273"/>
      <c r="W2" s="273" t="s">
        <v>14</v>
      </c>
      <c r="X2" s="273"/>
      <c r="Y2" s="273"/>
      <c r="Z2" s="273"/>
      <c r="AA2" s="273"/>
      <c r="AB2" s="273"/>
    </row>
    <row r="3" spans="1:36">
      <c r="A3" s="279"/>
      <c r="B3" s="273"/>
      <c r="C3" s="273"/>
      <c r="D3" s="279"/>
      <c r="E3" s="273"/>
      <c r="F3" s="273"/>
      <c r="G3" s="280"/>
      <c r="H3" s="280"/>
      <c r="I3" s="282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 ht="22.5" customHeight="1">
      <c r="A4" s="12" t="s">
        <v>152</v>
      </c>
      <c r="B4" s="12"/>
      <c r="C4" s="12"/>
      <c r="D4" s="12" t="s">
        <v>153</v>
      </c>
      <c r="E4" s="12"/>
      <c r="F4" s="12"/>
      <c r="G4" s="195"/>
      <c r="H4" s="195"/>
      <c r="I4" s="57"/>
      <c r="J4" s="12"/>
      <c r="K4" s="12"/>
      <c r="L4" s="12"/>
      <c r="M4" s="12"/>
      <c r="N4" s="12"/>
      <c r="O4" s="12"/>
      <c r="P4" s="57"/>
      <c r="Q4" s="57"/>
      <c r="R4" s="57"/>
      <c r="S4" s="57"/>
      <c r="T4" s="57"/>
      <c r="U4" s="57"/>
      <c r="V4" s="2"/>
      <c r="W4" s="57"/>
      <c r="X4" s="57"/>
      <c r="Y4" s="57"/>
      <c r="Z4" s="57"/>
      <c r="AA4" s="57"/>
      <c r="AB4" s="57"/>
      <c r="AD4" s="47"/>
      <c r="AE4" s="47"/>
      <c r="AF4" s="47"/>
      <c r="AG4" s="47"/>
      <c r="AH4" s="47"/>
      <c r="AI4" s="47"/>
      <c r="AJ4" s="47"/>
    </row>
    <row r="5" spans="1:36" ht="52.5" customHeight="1">
      <c r="A5" s="18" t="s">
        <v>154</v>
      </c>
      <c r="B5" s="18"/>
      <c r="C5" s="274" t="s">
        <v>155</v>
      </c>
      <c r="D5" s="28" t="s">
        <v>156</v>
      </c>
      <c r="E5" s="29" t="s">
        <v>157</v>
      </c>
      <c r="F5" s="29" t="s">
        <v>158</v>
      </c>
      <c r="G5" s="177" t="s">
        <v>36</v>
      </c>
      <c r="H5" s="178">
        <v>5</v>
      </c>
      <c r="I5" s="56">
        <f>SUM(P5:U5)</f>
        <v>0</v>
      </c>
      <c r="J5" s="19" t="s">
        <v>159</v>
      </c>
      <c r="K5" s="53"/>
      <c r="L5" s="19"/>
      <c r="M5" s="19"/>
      <c r="N5" s="19"/>
      <c r="O5" s="18"/>
      <c r="P5" s="39">
        <v>0</v>
      </c>
      <c r="Q5" s="44">
        <v>0</v>
      </c>
      <c r="R5" s="39">
        <v>0</v>
      </c>
      <c r="S5" s="39">
        <v>0</v>
      </c>
      <c r="T5" s="39">
        <v>0</v>
      </c>
      <c r="U5" s="39">
        <v>0</v>
      </c>
      <c r="V5" s="2"/>
      <c r="W5" s="39">
        <v>0</v>
      </c>
      <c r="X5" s="44">
        <v>0</v>
      </c>
      <c r="Y5" s="39">
        <v>0</v>
      </c>
      <c r="Z5" s="39">
        <v>0</v>
      </c>
      <c r="AA5" s="39">
        <v>0</v>
      </c>
      <c r="AB5" s="39">
        <v>0</v>
      </c>
      <c r="AD5" s="46">
        <f>IF($H5=AD$3,$I5,0)</f>
        <v>0</v>
      </c>
      <c r="AE5" s="46">
        <f t="shared" ref="AE5:AJ18" si="2">IF($H5=AE$3,$I5,0)</f>
        <v>0</v>
      </c>
      <c r="AF5" s="46">
        <f t="shared" si="2"/>
        <v>0</v>
      </c>
      <c r="AG5" s="46">
        <f t="shared" si="2"/>
        <v>0</v>
      </c>
      <c r="AH5" s="46">
        <f t="shared" si="2"/>
        <v>0</v>
      </c>
      <c r="AI5" s="46">
        <f t="shared" si="2"/>
        <v>0</v>
      </c>
      <c r="AJ5" s="46">
        <f t="shared" si="2"/>
        <v>0</v>
      </c>
    </row>
    <row r="6" spans="1:36" ht="54">
      <c r="A6" s="18" t="s">
        <v>154</v>
      </c>
      <c r="B6" s="18"/>
      <c r="C6" s="274"/>
      <c r="D6" s="28" t="s">
        <v>160</v>
      </c>
      <c r="E6" s="29" t="s">
        <v>161</v>
      </c>
      <c r="F6" s="29" t="s">
        <v>162</v>
      </c>
      <c r="G6" s="178" t="s">
        <v>36</v>
      </c>
      <c r="H6" s="178">
        <v>8</v>
      </c>
      <c r="I6" s="56">
        <f t="shared" ref="I6:I18" si="3">SUM(P6:U6)</f>
        <v>0</v>
      </c>
      <c r="J6" s="29" t="s">
        <v>163</v>
      </c>
      <c r="K6" s="53"/>
      <c r="L6" s="19"/>
      <c r="M6" s="19"/>
      <c r="N6" s="19"/>
      <c r="O6" s="18"/>
      <c r="P6" s="39">
        <v>0</v>
      </c>
      <c r="Q6" s="44">
        <v>0</v>
      </c>
      <c r="R6" s="39">
        <v>0</v>
      </c>
      <c r="S6" s="39">
        <v>0</v>
      </c>
      <c r="T6" s="39">
        <v>0</v>
      </c>
      <c r="U6" s="39">
        <v>0</v>
      </c>
      <c r="V6" s="2"/>
      <c r="W6" s="39">
        <v>0</v>
      </c>
      <c r="X6" s="44">
        <v>0</v>
      </c>
      <c r="Y6" s="39">
        <v>0</v>
      </c>
      <c r="Z6" s="39">
        <v>0</v>
      </c>
      <c r="AA6" s="39">
        <v>0</v>
      </c>
      <c r="AB6" s="39">
        <v>0</v>
      </c>
      <c r="AD6" s="1">
        <f t="shared" ref="AD6:AD9" si="4">IF($H6=AD$3,$I6,0)</f>
        <v>0</v>
      </c>
      <c r="AE6" s="1">
        <f t="shared" si="2"/>
        <v>0</v>
      </c>
      <c r="AF6" s="1">
        <f t="shared" si="2"/>
        <v>0</v>
      </c>
      <c r="AG6" s="1">
        <f t="shared" si="2"/>
        <v>0</v>
      </c>
      <c r="AH6" s="1">
        <f t="shared" si="2"/>
        <v>0</v>
      </c>
      <c r="AI6" s="1">
        <f t="shared" si="2"/>
        <v>0</v>
      </c>
      <c r="AJ6" s="1">
        <f t="shared" si="2"/>
        <v>0</v>
      </c>
    </row>
    <row r="7" spans="1:36" s="172" customFormat="1" ht="115.7" hidden="1" customHeight="1">
      <c r="A7" s="165" t="s">
        <v>154</v>
      </c>
      <c r="B7" s="165" t="s">
        <v>55</v>
      </c>
      <c r="C7" s="274"/>
      <c r="D7" s="166" t="s">
        <v>164</v>
      </c>
      <c r="E7" s="167" t="s">
        <v>165</v>
      </c>
      <c r="F7" s="167" t="s">
        <v>166</v>
      </c>
      <c r="G7" s="194" t="s">
        <v>36</v>
      </c>
      <c r="H7" s="194">
        <v>8</v>
      </c>
      <c r="I7" s="170">
        <f t="shared" si="3"/>
        <v>0</v>
      </c>
      <c r="J7" s="167"/>
      <c r="K7" s="266"/>
      <c r="L7" s="266"/>
      <c r="M7" s="167"/>
      <c r="N7" s="266"/>
      <c r="O7" s="267"/>
      <c r="P7" s="113">
        <v>0</v>
      </c>
      <c r="Q7" s="173">
        <v>0</v>
      </c>
      <c r="R7" s="113">
        <v>0</v>
      </c>
      <c r="S7" s="113">
        <v>0</v>
      </c>
      <c r="T7" s="113">
        <v>0</v>
      </c>
      <c r="U7" s="113">
        <v>0</v>
      </c>
      <c r="V7" s="221"/>
      <c r="W7" s="113">
        <v>0</v>
      </c>
      <c r="X7" s="173">
        <v>0</v>
      </c>
      <c r="Y7" s="113">
        <v>0</v>
      </c>
      <c r="Z7" s="113">
        <v>0</v>
      </c>
      <c r="AA7" s="113">
        <v>0</v>
      </c>
      <c r="AB7" s="113">
        <v>0</v>
      </c>
      <c r="AD7" s="174">
        <f t="shared" si="4"/>
        <v>0</v>
      </c>
      <c r="AE7" s="174">
        <f t="shared" si="2"/>
        <v>0</v>
      </c>
      <c r="AF7" s="174">
        <f t="shared" si="2"/>
        <v>0</v>
      </c>
      <c r="AG7" s="174">
        <f t="shared" si="2"/>
        <v>0</v>
      </c>
      <c r="AH7" s="174">
        <f t="shared" si="2"/>
        <v>0</v>
      </c>
      <c r="AI7" s="174">
        <f t="shared" si="2"/>
        <v>0</v>
      </c>
      <c r="AJ7" s="174">
        <f t="shared" si="2"/>
        <v>0</v>
      </c>
    </row>
    <row r="8" spans="1:36" s="172" customFormat="1" hidden="1">
      <c r="A8" s="165" t="s">
        <v>154</v>
      </c>
      <c r="B8" s="165"/>
      <c r="C8" s="274"/>
      <c r="D8" s="166" t="s">
        <v>167</v>
      </c>
      <c r="E8" s="167" t="s">
        <v>161</v>
      </c>
      <c r="F8" s="189"/>
      <c r="G8" s="208" t="s">
        <v>36</v>
      </c>
      <c r="H8" s="194">
        <v>8</v>
      </c>
      <c r="I8" s="170">
        <f t="shared" si="3"/>
        <v>0</v>
      </c>
      <c r="J8" s="168"/>
      <c r="K8" s="171"/>
      <c r="L8" s="168"/>
      <c r="M8" s="168"/>
      <c r="N8" s="168"/>
      <c r="O8" s="165"/>
      <c r="P8" s="113">
        <v>0</v>
      </c>
      <c r="Q8" s="173">
        <v>0</v>
      </c>
      <c r="R8" s="113">
        <v>0</v>
      </c>
      <c r="S8" s="113">
        <v>0</v>
      </c>
      <c r="T8" s="113">
        <v>0</v>
      </c>
      <c r="U8" s="113">
        <v>0</v>
      </c>
      <c r="V8" s="221"/>
      <c r="W8" s="113">
        <v>0</v>
      </c>
      <c r="X8" s="173">
        <v>0</v>
      </c>
      <c r="Y8" s="113">
        <v>0</v>
      </c>
      <c r="Z8" s="113">
        <v>0</v>
      </c>
      <c r="AA8" s="113">
        <v>0</v>
      </c>
      <c r="AB8" s="113">
        <v>0</v>
      </c>
      <c r="AD8" s="174">
        <f t="shared" si="4"/>
        <v>0</v>
      </c>
      <c r="AE8" s="174">
        <f t="shared" si="2"/>
        <v>0</v>
      </c>
      <c r="AF8" s="174">
        <f t="shared" si="2"/>
        <v>0</v>
      </c>
      <c r="AG8" s="174">
        <f t="shared" si="2"/>
        <v>0</v>
      </c>
      <c r="AH8" s="174">
        <f t="shared" si="2"/>
        <v>0</v>
      </c>
      <c r="AI8" s="174">
        <f t="shared" si="2"/>
        <v>0</v>
      </c>
      <c r="AJ8" s="174">
        <f t="shared" si="2"/>
        <v>0</v>
      </c>
    </row>
    <row r="9" spans="1:36" s="172" customFormat="1" ht="36" hidden="1">
      <c r="A9" s="165" t="s">
        <v>154</v>
      </c>
      <c r="B9" s="165"/>
      <c r="C9" s="274"/>
      <c r="D9" s="168" t="s">
        <v>168</v>
      </c>
      <c r="E9" s="167" t="s">
        <v>161</v>
      </c>
      <c r="F9" s="189"/>
      <c r="G9" s="208" t="s">
        <v>36</v>
      </c>
      <c r="H9" s="194">
        <v>8</v>
      </c>
      <c r="I9" s="170">
        <f t="shared" si="3"/>
        <v>0</v>
      </c>
      <c r="J9" s="168"/>
      <c r="K9" s="171"/>
      <c r="L9" s="168"/>
      <c r="M9" s="168"/>
      <c r="N9" s="168"/>
      <c r="O9" s="165"/>
      <c r="P9" s="113">
        <v>0</v>
      </c>
      <c r="Q9" s="173">
        <v>0</v>
      </c>
      <c r="R9" s="113">
        <v>0</v>
      </c>
      <c r="S9" s="113">
        <v>0</v>
      </c>
      <c r="T9" s="113">
        <v>0</v>
      </c>
      <c r="U9" s="113">
        <v>0</v>
      </c>
      <c r="V9" s="221"/>
      <c r="W9" s="113">
        <v>0</v>
      </c>
      <c r="X9" s="173">
        <v>0</v>
      </c>
      <c r="Y9" s="113">
        <v>0</v>
      </c>
      <c r="Z9" s="113">
        <v>0</v>
      </c>
      <c r="AA9" s="113">
        <v>0</v>
      </c>
      <c r="AB9" s="113">
        <v>0</v>
      </c>
      <c r="AD9" s="174">
        <f t="shared" si="4"/>
        <v>0</v>
      </c>
      <c r="AE9" s="174">
        <f t="shared" si="2"/>
        <v>0</v>
      </c>
      <c r="AF9" s="174">
        <f t="shared" si="2"/>
        <v>0</v>
      </c>
      <c r="AG9" s="174">
        <f t="shared" si="2"/>
        <v>0</v>
      </c>
      <c r="AH9" s="174">
        <f t="shared" si="2"/>
        <v>0</v>
      </c>
      <c r="AI9" s="174">
        <f t="shared" si="2"/>
        <v>0</v>
      </c>
      <c r="AJ9" s="174">
        <f t="shared" si="2"/>
        <v>0</v>
      </c>
    </row>
    <row r="10" spans="1:36" ht="22.5" customHeight="1">
      <c r="A10" s="12" t="s">
        <v>169</v>
      </c>
      <c r="B10" s="12"/>
      <c r="C10" s="12"/>
      <c r="D10" s="12" t="s">
        <v>170</v>
      </c>
      <c r="E10" s="13"/>
      <c r="F10" s="13"/>
      <c r="G10" s="193"/>
      <c r="H10" s="193"/>
      <c r="I10" s="60"/>
      <c r="J10" s="13"/>
      <c r="K10" s="13"/>
      <c r="L10" s="13"/>
      <c r="M10" s="13"/>
      <c r="N10" s="13"/>
      <c r="O10" s="13"/>
      <c r="P10" s="58"/>
      <c r="Q10" s="58"/>
      <c r="R10" s="58"/>
      <c r="S10" s="58"/>
      <c r="T10" s="58"/>
      <c r="U10" s="58"/>
      <c r="V10" s="2"/>
      <c r="W10" s="58"/>
      <c r="X10" s="58"/>
      <c r="Y10" s="58"/>
      <c r="Z10" s="58"/>
      <c r="AA10" s="58"/>
      <c r="AB10" s="58"/>
      <c r="AD10" s="47">
        <f t="shared" ref="AD10:AD18" si="5">IF($H10=AD$3,$I10,0)</f>
        <v>0</v>
      </c>
      <c r="AE10" s="47">
        <f t="shared" si="2"/>
        <v>0</v>
      </c>
      <c r="AF10" s="47">
        <f t="shared" si="2"/>
        <v>0</v>
      </c>
      <c r="AG10" s="47">
        <f t="shared" si="2"/>
        <v>0</v>
      </c>
      <c r="AH10" s="47">
        <f t="shared" si="2"/>
        <v>0</v>
      </c>
      <c r="AI10" s="47">
        <f t="shared" si="2"/>
        <v>0</v>
      </c>
      <c r="AJ10" s="47">
        <f t="shared" si="2"/>
        <v>0</v>
      </c>
    </row>
    <row r="11" spans="1:36" s="172" customFormat="1" ht="54" hidden="1">
      <c r="A11" s="165" t="s">
        <v>169</v>
      </c>
      <c r="B11" s="165"/>
      <c r="C11" s="283" t="s">
        <v>171</v>
      </c>
      <c r="D11" s="175" t="s">
        <v>172</v>
      </c>
      <c r="E11" s="168" t="s">
        <v>173</v>
      </c>
      <c r="F11" s="189"/>
      <c r="G11" s="194" t="s">
        <v>36</v>
      </c>
      <c r="H11" s="194">
        <v>8</v>
      </c>
      <c r="I11" s="170">
        <f t="shared" si="3"/>
        <v>0</v>
      </c>
      <c r="J11" s="168"/>
      <c r="K11" s="190"/>
      <c r="L11" s="168"/>
      <c r="M11" s="168"/>
      <c r="N11" s="168"/>
      <c r="O11" s="165"/>
      <c r="P11" s="113">
        <v>0</v>
      </c>
      <c r="Q11" s="173">
        <v>0</v>
      </c>
      <c r="R11" s="113">
        <v>0</v>
      </c>
      <c r="S11" s="113">
        <v>0</v>
      </c>
      <c r="T11" s="113">
        <v>0</v>
      </c>
      <c r="U11" s="113">
        <v>0</v>
      </c>
      <c r="V11" s="191"/>
      <c r="W11" s="113">
        <v>0</v>
      </c>
      <c r="X11" s="173">
        <v>0</v>
      </c>
      <c r="Y11" s="113">
        <v>0</v>
      </c>
      <c r="Z11" s="113">
        <v>0</v>
      </c>
      <c r="AA11" s="113">
        <v>0</v>
      </c>
      <c r="AB11" s="113">
        <v>0</v>
      </c>
      <c r="AD11" s="174">
        <f t="shared" si="5"/>
        <v>0</v>
      </c>
      <c r="AE11" s="174">
        <f t="shared" si="2"/>
        <v>0</v>
      </c>
      <c r="AF11" s="174">
        <f t="shared" si="2"/>
        <v>0</v>
      </c>
      <c r="AG11" s="174">
        <f t="shared" si="2"/>
        <v>0</v>
      </c>
      <c r="AH11" s="174">
        <f t="shared" si="2"/>
        <v>0</v>
      </c>
      <c r="AI11" s="174">
        <f t="shared" si="2"/>
        <v>0</v>
      </c>
      <c r="AJ11" s="174">
        <f t="shared" si="2"/>
        <v>0</v>
      </c>
    </row>
    <row r="12" spans="1:36" s="172" customFormat="1" ht="20.45" hidden="1">
      <c r="A12" s="165" t="s">
        <v>169</v>
      </c>
      <c r="B12" s="165"/>
      <c r="C12" s="283"/>
      <c r="D12" s="175" t="s">
        <v>174</v>
      </c>
      <c r="E12" s="168" t="s">
        <v>173</v>
      </c>
      <c r="F12" s="168"/>
      <c r="G12" s="194" t="s">
        <v>36</v>
      </c>
      <c r="H12" s="194">
        <v>8</v>
      </c>
      <c r="I12" s="170">
        <f t="shared" si="3"/>
        <v>0</v>
      </c>
      <c r="J12" s="168"/>
      <c r="K12" s="190"/>
      <c r="L12" s="168"/>
      <c r="M12" s="168"/>
      <c r="N12" s="168"/>
      <c r="O12" s="165"/>
      <c r="P12" s="113">
        <v>0</v>
      </c>
      <c r="Q12" s="173">
        <v>0</v>
      </c>
      <c r="R12" s="113">
        <v>0</v>
      </c>
      <c r="S12" s="113">
        <v>0</v>
      </c>
      <c r="T12" s="113">
        <v>0</v>
      </c>
      <c r="U12" s="113">
        <v>0</v>
      </c>
      <c r="V12" s="191"/>
      <c r="W12" s="113">
        <v>0</v>
      </c>
      <c r="X12" s="173">
        <v>0</v>
      </c>
      <c r="Y12" s="113">
        <v>0</v>
      </c>
      <c r="Z12" s="113">
        <v>0</v>
      </c>
      <c r="AA12" s="113">
        <v>0</v>
      </c>
      <c r="AB12" s="113">
        <v>0</v>
      </c>
      <c r="AD12" s="174">
        <f t="shared" si="5"/>
        <v>0</v>
      </c>
      <c r="AE12" s="174">
        <f t="shared" si="2"/>
        <v>0</v>
      </c>
      <c r="AF12" s="174">
        <f t="shared" si="2"/>
        <v>0</v>
      </c>
      <c r="AG12" s="174">
        <f t="shared" si="2"/>
        <v>0</v>
      </c>
      <c r="AH12" s="174">
        <f t="shared" si="2"/>
        <v>0</v>
      </c>
      <c r="AI12" s="174">
        <f t="shared" si="2"/>
        <v>0</v>
      </c>
      <c r="AJ12" s="174">
        <f t="shared" si="2"/>
        <v>0</v>
      </c>
    </row>
    <row r="13" spans="1:36" ht="22.5" customHeight="1">
      <c r="A13" s="12" t="s">
        <v>175</v>
      </c>
      <c r="B13" s="12"/>
      <c r="C13" s="12"/>
      <c r="D13" s="12" t="s">
        <v>176</v>
      </c>
      <c r="E13" s="13"/>
      <c r="F13" s="13"/>
      <c r="G13" s="193"/>
      <c r="H13" s="193"/>
      <c r="I13" s="60"/>
      <c r="J13" s="13"/>
      <c r="K13" s="13"/>
      <c r="L13" s="13"/>
      <c r="M13" s="13"/>
      <c r="N13" s="13"/>
      <c r="O13" s="13"/>
      <c r="P13" s="58"/>
      <c r="Q13" s="58"/>
      <c r="R13" s="58"/>
      <c r="S13" s="58"/>
      <c r="T13" s="58"/>
      <c r="U13" s="58"/>
      <c r="V13" s="2"/>
      <c r="W13" s="58"/>
      <c r="X13" s="58"/>
      <c r="Y13" s="58"/>
      <c r="Z13" s="58"/>
      <c r="AA13" s="58"/>
      <c r="AB13" s="58"/>
      <c r="AD13" s="47">
        <f t="shared" si="5"/>
        <v>0</v>
      </c>
      <c r="AE13" s="47">
        <f t="shared" si="2"/>
        <v>0</v>
      </c>
      <c r="AF13" s="47">
        <f t="shared" si="2"/>
        <v>0</v>
      </c>
      <c r="AG13" s="47">
        <f t="shared" si="2"/>
        <v>0</v>
      </c>
      <c r="AH13" s="47">
        <f t="shared" si="2"/>
        <v>0</v>
      </c>
      <c r="AI13" s="47">
        <f t="shared" si="2"/>
        <v>0</v>
      </c>
      <c r="AJ13" s="47">
        <f t="shared" si="2"/>
        <v>0</v>
      </c>
    </row>
    <row r="14" spans="1:36" s="172" customFormat="1" ht="396" hidden="1">
      <c r="A14" s="165" t="s">
        <v>175</v>
      </c>
      <c r="B14" s="165"/>
      <c r="C14" s="168" t="s">
        <v>177</v>
      </c>
      <c r="D14" s="167" t="s">
        <v>178</v>
      </c>
      <c r="E14" s="168" t="s">
        <v>161</v>
      </c>
      <c r="F14" s="189"/>
      <c r="G14" s="194" t="s">
        <v>36</v>
      </c>
      <c r="H14" s="194">
        <v>8</v>
      </c>
      <c r="I14" s="170">
        <f t="shared" si="3"/>
        <v>0</v>
      </c>
      <c r="J14" s="168"/>
      <c r="K14" s="171"/>
      <c r="L14" s="168"/>
      <c r="M14" s="168"/>
      <c r="N14" s="168"/>
      <c r="O14" s="165"/>
      <c r="P14" s="113">
        <v>0</v>
      </c>
      <c r="Q14" s="173">
        <v>0</v>
      </c>
      <c r="R14" s="113">
        <v>0</v>
      </c>
      <c r="S14" s="113">
        <v>0</v>
      </c>
      <c r="T14" s="113">
        <v>0</v>
      </c>
      <c r="U14" s="113">
        <v>0</v>
      </c>
      <c r="V14" s="221"/>
      <c r="W14" s="113">
        <v>0</v>
      </c>
      <c r="X14" s="173">
        <v>0</v>
      </c>
      <c r="Y14" s="113">
        <v>0</v>
      </c>
      <c r="Z14" s="113">
        <v>0</v>
      </c>
      <c r="AA14" s="113">
        <v>0</v>
      </c>
      <c r="AB14" s="113">
        <v>0</v>
      </c>
      <c r="AD14" s="174">
        <f t="shared" si="5"/>
        <v>0</v>
      </c>
      <c r="AE14" s="174">
        <f t="shared" si="2"/>
        <v>0</v>
      </c>
      <c r="AF14" s="174">
        <f t="shared" si="2"/>
        <v>0</v>
      </c>
      <c r="AG14" s="174">
        <f t="shared" si="2"/>
        <v>0</v>
      </c>
      <c r="AH14" s="174">
        <f t="shared" si="2"/>
        <v>0</v>
      </c>
      <c r="AI14" s="174">
        <f t="shared" si="2"/>
        <v>0</v>
      </c>
      <c r="AJ14" s="174">
        <f t="shared" si="2"/>
        <v>0</v>
      </c>
    </row>
    <row r="15" spans="1:36" ht="22.5" customHeight="1">
      <c r="A15" s="12" t="s">
        <v>179</v>
      </c>
      <c r="B15" s="12"/>
      <c r="C15" s="12"/>
      <c r="D15" s="12" t="s">
        <v>180</v>
      </c>
      <c r="E15" s="13"/>
      <c r="F15" s="13"/>
      <c r="G15" s="193"/>
      <c r="H15" s="193"/>
      <c r="I15" s="60"/>
      <c r="J15" s="13"/>
      <c r="K15" s="13"/>
      <c r="L15" s="13"/>
      <c r="M15" s="13"/>
      <c r="N15" s="13"/>
      <c r="O15" s="13"/>
      <c r="P15" s="58"/>
      <c r="Q15" s="58"/>
      <c r="R15" s="58"/>
      <c r="S15" s="58"/>
      <c r="T15" s="58"/>
      <c r="U15" s="58"/>
      <c r="V15" s="2"/>
      <c r="W15" s="58"/>
      <c r="X15" s="58"/>
      <c r="Y15" s="58"/>
      <c r="Z15" s="58"/>
      <c r="AA15" s="58"/>
      <c r="AB15" s="58"/>
      <c r="AD15" s="47">
        <f t="shared" si="5"/>
        <v>0</v>
      </c>
      <c r="AE15" s="47">
        <f t="shared" si="2"/>
        <v>0</v>
      </c>
      <c r="AF15" s="47">
        <f t="shared" si="2"/>
        <v>0</v>
      </c>
      <c r="AG15" s="47">
        <f t="shared" si="2"/>
        <v>0</v>
      </c>
      <c r="AH15" s="47">
        <f t="shared" si="2"/>
        <v>0</v>
      </c>
      <c r="AI15" s="47">
        <f t="shared" si="2"/>
        <v>0</v>
      </c>
      <c r="AJ15" s="47">
        <f t="shared" si="2"/>
        <v>0</v>
      </c>
    </row>
    <row r="16" spans="1:36" ht="343.5" customHeight="1">
      <c r="A16" s="18" t="s">
        <v>179</v>
      </c>
      <c r="B16" s="18" t="s">
        <v>181</v>
      </c>
      <c r="C16" s="274" t="s">
        <v>182</v>
      </c>
      <c r="D16" s="284" t="s">
        <v>183</v>
      </c>
      <c r="E16" s="28" t="s">
        <v>161</v>
      </c>
      <c r="F16" s="29" t="s">
        <v>184</v>
      </c>
      <c r="G16" s="29" t="s">
        <v>29</v>
      </c>
      <c r="H16" s="29">
        <v>3</v>
      </c>
      <c r="I16" s="29">
        <f t="shared" si="3"/>
        <v>1095000</v>
      </c>
      <c r="J16" s="29" t="s">
        <v>185</v>
      </c>
      <c r="K16" s="29" t="s">
        <v>186</v>
      </c>
      <c r="L16" s="29" t="s">
        <v>187</v>
      </c>
      <c r="M16" s="29"/>
      <c r="N16" s="29" t="s">
        <v>188</v>
      </c>
      <c r="O16" s="29" t="s">
        <v>189</v>
      </c>
      <c r="P16" s="29">
        <v>100000</v>
      </c>
      <c r="Q16" s="29">
        <v>355000</v>
      </c>
      <c r="R16" s="29">
        <v>110000</v>
      </c>
      <c r="S16" s="29">
        <v>0</v>
      </c>
      <c r="T16" s="29">
        <v>180000</v>
      </c>
      <c r="U16" s="29">
        <v>350000</v>
      </c>
      <c r="V16" s="2"/>
      <c r="W16" s="56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D16" s="46">
        <f t="shared" si="5"/>
        <v>0</v>
      </c>
      <c r="AE16" s="46">
        <f t="shared" si="2"/>
        <v>0</v>
      </c>
      <c r="AF16" s="46">
        <f t="shared" si="2"/>
        <v>1095000</v>
      </c>
      <c r="AG16" s="46">
        <f t="shared" si="2"/>
        <v>0</v>
      </c>
      <c r="AH16" s="46">
        <f t="shared" si="2"/>
        <v>0</v>
      </c>
      <c r="AI16" s="46">
        <f t="shared" si="2"/>
        <v>0</v>
      </c>
      <c r="AJ16" s="46">
        <f t="shared" si="2"/>
        <v>0</v>
      </c>
    </row>
    <row r="17" spans="1:36" ht="72">
      <c r="A17" s="18" t="s">
        <v>179</v>
      </c>
      <c r="B17" s="18" t="s">
        <v>181</v>
      </c>
      <c r="C17" s="274"/>
      <c r="D17" s="284"/>
      <c r="E17" s="28" t="s">
        <v>161</v>
      </c>
      <c r="F17" s="29" t="s">
        <v>190</v>
      </c>
      <c r="G17" s="29" t="s">
        <v>29</v>
      </c>
      <c r="H17" s="29">
        <v>3</v>
      </c>
      <c r="I17" s="29">
        <f t="shared" si="3"/>
        <v>340000</v>
      </c>
      <c r="J17" s="29" t="s">
        <v>191</v>
      </c>
      <c r="K17" s="29"/>
      <c r="L17" s="29"/>
      <c r="M17" s="29"/>
      <c r="N17" s="29"/>
      <c r="O17" s="29"/>
      <c r="P17" s="29">
        <v>340000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"/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D17" s="46"/>
      <c r="AE17" s="46"/>
      <c r="AF17" s="46">
        <f t="shared" si="2"/>
        <v>340000</v>
      </c>
      <c r="AG17" s="46"/>
      <c r="AH17" s="46"/>
      <c r="AI17" s="46"/>
      <c r="AJ17" s="46"/>
    </row>
    <row r="18" spans="1:36" ht="53.25" hidden="1" customHeight="1">
      <c r="A18" s="18" t="s">
        <v>179</v>
      </c>
      <c r="B18" s="18"/>
      <c r="C18" s="274"/>
      <c r="D18" s="18" t="s">
        <v>192</v>
      </c>
      <c r="E18" s="28" t="s">
        <v>161</v>
      </c>
      <c r="F18" s="54"/>
      <c r="G18" s="178" t="s">
        <v>36</v>
      </c>
      <c r="H18" s="178">
        <v>3</v>
      </c>
      <c r="I18" s="56">
        <f t="shared" si="3"/>
        <v>0</v>
      </c>
      <c r="J18" s="19"/>
      <c r="K18" s="22"/>
      <c r="L18" s="19"/>
      <c r="M18" s="19"/>
      <c r="N18" s="19"/>
      <c r="O18" s="18"/>
      <c r="P18" s="39">
        <v>0</v>
      </c>
      <c r="Q18" s="44">
        <v>0</v>
      </c>
      <c r="R18" s="39">
        <v>0</v>
      </c>
      <c r="S18" s="39">
        <v>0</v>
      </c>
      <c r="T18" s="39">
        <v>0</v>
      </c>
      <c r="U18" s="39">
        <v>0</v>
      </c>
      <c r="V18" s="2"/>
      <c r="W18" s="39">
        <v>0</v>
      </c>
      <c r="X18" s="44">
        <v>0</v>
      </c>
      <c r="Y18" s="39">
        <v>0</v>
      </c>
      <c r="Z18" s="39">
        <v>0</v>
      </c>
      <c r="AA18" s="39">
        <v>0</v>
      </c>
      <c r="AB18" s="39">
        <v>0</v>
      </c>
      <c r="AD18" s="46">
        <f t="shared" si="5"/>
        <v>0</v>
      </c>
      <c r="AE18" s="46">
        <f t="shared" si="2"/>
        <v>0</v>
      </c>
      <c r="AF18" s="46">
        <f t="shared" si="2"/>
        <v>0</v>
      </c>
      <c r="AG18" s="46">
        <f t="shared" si="2"/>
        <v>0</v>
      </c>
      <c r="AH18" s="46">
        <f t="shared" si="2"/>
        <v>0</v>
      </c>
      <c r="AI18" s="46">
        <f t="shared" si="2"/>
        <v>0</v>
      </c>
      <c r="AJ18" s="46">
        <f t="shared" si="2"/>
        <v>0</v>
      </c>
    </row>
    <row r="19" spans="1:36" ht="22.5" customHeight="1">
      <c r="A19" s="12"/>
      <c r="B19" s="12"/>
      <c r="C19" s="12"/>
      <c r="D19" s="12"/>
      <c r="E19" s="13"/>
      <c r="F19" s="13"/>
      <c r="G19" s="193"/>
      <c r="H19" s="193"/>
      <c r="I19" s="60"/>
      <c r="J19" s="13"/>
      <c r="K19" s="13"/>
      <c r="L19" s="13"/>
      <c r="M19" s="13"/>
      <c r="N19" s="13"/>
      <c r="O19" s="13"/>
      <c r="P19" s="43">
        <f t="shared" ref="P19:U19" si="6">SUM(P5:P18)</f>
        <v>440000</v>
      </c>
      <c r="Q19" s="43">
        <f t="shared" si="6"/>
        <v>355000</v>
      </c>
      <c r="R19" s="43">
        <f t="shared" si="6"/>
        <v>110000</v>
      </c>
      <c r="S19" s="43">
        <f t="shared" si="6"/>
        <v>0</v>
      </c>
      <c r="T19" s="43">
        <f t="shared" si="6"/>
        <v>180000</v>
      </c>
      <c r="U19" s="43">
        <f t="shared" si="6"/>
        <v>350000</v>
      </c>
      <c r="V19" s="2"/>
      <c r="W19" s="43">
        <f t="shared" ref="W19:AB19" si="7">SUM(W5:W18)</f>
        <v>0</v>
      </c>
      <c r="X19" s="43">
        <f t="shared" si="7"/>
        <v>0</v>
      </c>
      <c r="Y19" s="43">
        <f t="shared" si="7"/>
        <v>0</v>
      </c>
      <c r="Z19" s="43">
        <f t="shared" si="7"/>
        <v>0</v>
      </c>
      <c r="AA19" s="43">
        <f t="shared" si="7"/>
        <v>0</v>
      </c>
      <c r="AB19" s="43">
        <f t="shared" si="7"/>
        <v>0</v>
      </c>
      <c r="AD19" s="47">
        <f>SUM(AD4:AD18)</f>
        <v>0</v>
      </c>
      <c r="AE19" s="47">
        <f t="shared" ref="AE19:AJ19" si="8">SUM(AE4:AE18)</f>
        <v>0</v>
      </c>
      <c r="AF19" s="47">
        <f t="shared" si="8"/>
        <v>1435000</v>
      </c>
      <c r="AG19" s="47">
        <f t="shared" si="8"/>
        <v>0</v>
      </c>
      <c r="AH19" s="47">
        <f t="shared" si="8"/>
        <v>0</v>
      </c>
      <c r="AI19" s="47">
        <f t="shared" si="8"/>
        <v>0</v>
      </c>
      <c r="AJ19" s="47">
        <f t="shared" si="8"/>
        <v>0</v>
      </c>
    </row>
    <row r="20" spans="1:36">
      <c r="I20" s="1"/>
      <c r="AD20" s="11"/>
      <c r="AE20" s="11"/>
      <c r="AF20" s="11"/>
      <c r="AG20" s="11"/>
      <c r="AH20" s="11"/>
      <c r="AI20" s="11"/>
      <c r="AJ20" s="11"/>
    </row>
    <row r="21" spans="1:36" ht="17.25" customHeight="1">
      <c r="A21" s="8"/>
      <c r="B21" s="8"/>
      <c r="C21" s="8"/>
      <c r="G21" s="272"/>
      <c r="H21" s="272"/>
      <c r="I21" s="1"/>
      <c r="AD21" s="11"/>
      <c r="AE21" s="11"/>
      <c r="AF21" s="11"/>
      <c r="AG21" s="11"/>
      <c r="AH21" s="11"/>
      <c r="AI21" s="11"/>
      <c r="AJ21" s="11"/>
    </row>
    <row r="22" spans="1:36" ht="25.5" customHeight="1">
      <c r="D22" s="36" t="s">
        <v>137</v>
      </c>
      <c r="E22" s="36" t="s">
        <v>138</v>
      </c>
      <c r="F22" s="8"/>
      <c r="G22" s="196"/>
      <c r="H22" s="196"/>
      <c r="I22" s="65"/>
      <c r="AD22" s="11"/>
      <c r="AE22" s="11"/>
      <c r="AF22" s="11"/>
      <c r="AG22" s="11"/>
      <c r="AH22" s="11"/>
      <c r="AI22" s="11"/>
      <c r="AJ22" s="11"/>
    </row>
    <row r="23" spans="1:36">
      <c r="A23" s="9"/>
      <c r="B23" s="9"/>
      <c r="C23" s="9"/>
      <c r="D23" s="37" t="s">
        <v>139</v>
      </c>
      <c r="E23" s="39">
        <f>AD19</f>
        <v>0</v>
      </c>
      <c r="I23" s="1"/>
      <c r="AD23" s="11"/>
      <c r="AE23" s="11"/>
      <c r="AF23" s="11"/>
      <c r="AG23" s="11"/>
      <c r="AH23" s="11"/>
      <c r="AI23" s="11"/>
      <c r="AJ23" s="11"/>
    </row>
    <row r="24" spans="1:36">
      <c r="A24" s="8"/>
      <c r="B24" s="8"/>
      <c r="C24" s="51"/>
      <c r="D24" s="37" t="s">
        <v>140</v>
      </c>
      <c r="E24" s="118">
        <f>AE19</f>
        <v>0</v>
      </c>
      <c r="F24" s="9"/>
      <c r="G24" s="197"/>
      <c r="H24" s="197"/>
      <c r="I24" s="205"/>
      <c r="AD24" s="11"/>
      <c r="AE24" s="11"/>
      <c r="AF24" s="11"/>
      <c r="AG24" s="11"/>
      <c r="AH24" s="11"/>
      <c r="AI24" s="11"/>
      <c r="AJ24" s="11"/>
    </row>
    <row r="25" spans="1:36">
      <c r="A25" s="8"/>
      <c r="B25" s="8"/>
      <c r="C25" s="8"/>
      <c r="D25" s="37" t="s">
        <v>141</v>
      </c>
      <c r="E25" s="39">
        <f>AF19</f>
        <v>1435000</v>
      </c>
      <c r="F25" s="8"/>
      <c r="G25" s="196"/>
      <c r="H25" s="196"/>
      <c r="I25" s="65"/>
      <c r="AD25" s="11"/>
      <c r="AE25" s="11"/>
      <c r="AF25" s="11"/>
      <c r="AG25" s="11"/>
      <c r="AH25" s="11"/>
      <c r="AI25" s="11"/>
      <c r="AJ25" s="11"/>
    </row>
    <row r="26" spans="1:36">
      <c r="A26" s="10"/>
      <c r="B26" s="10"/>
      <c r="C26" s="10"/>
      <c r="D26" s="37" t="s">
        <v>142</v>
      </c>
      <c r="E26" s="118">
        <f>AG19</f>
        <v>0</v>
      </c>
      <c r="F26" s="8"/>
      <c r="G26" s="196"/>
      <c r="H26" s="196"/>
      <c r="I26" s="65"/>
      <c r="AD26" s="11"/>
      <c r="AE26" s="11"/>
      <c r="AF26" s="11"/>
      <c r="AG26" s="11"/>
      <c r="AH26" s="11"/>
      <c r="AI26" s="11"/>
      <c r="AJ26" s="11"/>
    </row>
    <row r="27" spans="1:36">
      <c r="A27" s="10"/>
      <c r="B27" s="10"/>
      <c r="C27" s="10"/>
      <c r="D27" s="37" t="s">
        <v>143</v>
      </c>
      <c r="E27" s="39">
        <f>AH19</f>
        <v>0</v>
      </c>
      <c r="F27" s="10"/>
      <c r="G27" s="198"/>
      <c r="H27" s="198"/>
      <c r="I27" s="206"/>
      <c r="AD27" s="11"/>
      <c r="AE27" s="11"/>
      <c r="AF27" s="11"/>
      <c r="AG27" s="11"/>
      <c r="AH27" s="11"/>
      <c r="AI27" s="11"/>
      <c r="AJ27" s="11"/>
    </row>
    <row r="28" spans="1:36">
      <c r="D28" s="37" t="s">
        <v>144</v>
      </c>
      <c r="E28" s="118">
        <f>AI19</f>
        <v>0</v>
      </c>
      <c r="F28" s="10"/>
      <c r="G28" s="198"/>
      <c r="H28" s="198"/>
      <c r="I28" s="206"/>
      <c r="AD28" s="11"/>
      <c r="AE28" s="11"/>
      <c r="AF28" s="11"/>
      <c r="AG28" s="11"/>
      <c r="AH28" s="11"/>
      <c r="AI28" s="11"/>
      <c r="AJ28" s="11"/>
    </row>
    <row r="29" spans="1:36">
      <c r="D29" s="37" t="s">
        <v>193</v>
      </c>
      <c r="E29" s="39">
        <f>AJ19</f>
        <v>0</v>
      </c>
      <c r="F29" s="10"/>
      <c r="G29" s="198"/>
      <c r="H29" s="198"/>
      <c r="I29" s="206"/>
      <c r="AD29" s="11"/>
      <c r="AE29" s="11"/>
      <c r="AF29" s="11"/>
      <c r="AG29" s="11"/>
      <c r="AH29" s="11"/>
      <c r="AI29" s="11"/>
      <c r="AJ29" s="11"/>
    </row>
    <row r="30" spans="1:36">
      <c r="D30" s="37" t="s">
        <v>194</v>
      </c>
      <c r="E30" s="119">
        <f>SUM(E23:E29)</f>
        <v>1435000</v>
      </c>
      <c r="F30" s="7"/>
      <c r="G30" s="199"/>
      <c r="H30" s="199"/>
      <c r="I30" s="207"/>
      <c r="AD30" s="11"/>
      <c r="AE30" s="11"/>
      <c r="AF30" s="11"/>
      <c r="AG30" s="11"/>
      <c r="AH30" s="11"/>
      <c r="AI30" s="11"/>
      <c r="AJ30" s="11"/>
    </row>
    <row r="31" spans="1:36">
      <c r="E31" s="1"/>
      <c r="I31" s="1"/>
      <c r="AD31" s="11"/>
      <c r="AE31" s="11"/>
      <c r="AF31" s="11"/>
      <c r="AG31" s="11"/>
      <c r="AH31" s="11"/>
      <c r="AI31" s="11"/>
      <c r="AJ31" s="11"/>
    </row>
    <row r="32" spans="1:36">
      <c r="D32" s="37" t="s">
        <v>147</v>
      </c>
      <c r="E32" s="40">
        <f>E30-E33</f>
        <v>1435000</v>
      </c>
      <c r="I32" s="1"/>
      <c r="AD32" s="11"/>
      <c r="AE32" s="11"/>
      <c r="AF32" s="11"/>
      <c r="AG32" s="11"/>
      <c r="AH32" s="11"/>
      <c r="AI32" s="11"/>
      <c r="AJ32" s="11"/>
    </row>
    <row r="33" spans="4:36">
      <c r="D33" s="37" t="s">
        <v>148</v>
      </c>
      <c r="E33" s="120">
        <f>SUM(W19:AB19)</f>
        <v>0</v>
      </c>
      <c r="I33" s="1"/>
      <c r="AD33" s="11"/>
      <c r="AE33" s="11"/>
      <c r="AF33" s="11"/>
      <c r="AG33" s="11"/>
      <c r="AH33" s="11"/>
      <c r="AI33" s="11"/>
      <c r="AJ33" s="11"/>
    </row>
    <row r="34" spans="4:36">
      <c r="I34" s="1"/>
      <c r="AD34" s="11"/>
      <c r="AE34" s="11"/>
      <c r="AF34" s="11"/>
      <c r="AG34" s="11"/>
      <c r="AH34" s="11"/>
      <c r="AI34" s="11"/>
      <c r="AJ34" s="11"/>
    </row>
    <row r="35" spans="4:36" hidden="1">
      <c r="D35" s="36" t="s">
        <v>137</v>
      </c>
      <c r="E35" s="38" t="s">
        <v>138</v>
      </c>
      <c r="I35" s="1"/>
      <c r="AD35" s="11"/>
      <c r="AE35" s="11"/>
      <c r="AF35" s="11"/>
      <c r="AG35" s="11"/>
      <c r="AH35" s="11"/>
      <c r="AI35" s="11"/>
      <c r="AJ35" s="11"/>
    </row>
    <row r="36" spans="4:36" hidden="1">
      <c r="D36" s="37" t="s">
        <v>15</v>
      </c>
      <c r="E36" s="118">
        <f>P19</f>
        <v>440000</v>
      </c>
      <c r="I36" s="1"/>
      <c r="AD36" s="11"/>
      <c r="AE36" s="11"/>
      <c r="AF36" s="11"/>
      <c r="AG36" s="11"/>
      <c r="AH36" s="11"/>
      <c r="AI36" s="11"/>
      <c r="AJ36" s="11"/>
    </row>
    <row r="37" spans="4:36" hidden="1">
      <c r="D37" s="112" t="s">
        <v>16</v>
      </c>
      <c r="E37" s="117">
        <f>Q19</f>
        <v>355000</v>
      </c>
    </row>
    <row r="38" spans="4:36" hidden="1">
      <c r="D38" s="111" t="s">
        <v>17</v>
      </c>
      <c r="E38" s="116">
        <f>R19</f>
        <v>110000</v>
      </c>
    </row>
    <row r="39" spans="4:36" hidden="1">
      <c r="D39" s="110" t="s">
        <v>18</v>
      </c>
      <c r="E39" s="115">
        <f>S19</f>
        <v>0</v>
      </c>
    </row>
    <row r="40" spans="4:36" hidden="1">
      <c r="D40" s="109" t="s">
        <v>19</v>
      </c>
      <c r="E40" s="114">
        <f>T19</f>
        <v>180000</v>
      </c>
    </row>
    <row r="41" spans="4:36" hidden="1">
      <c r="D41" s="108" t="s">
        <v>20</v>
      </c>
      <c r="E41" s="113">
        <f>U19</f>
        <v>350000</v>
      </c>
    </row>
    <row r="42" spans="4:36" hidden="1">
      <c r="D42" s="37" t="str">
        <f>D30</f>
        <v>Celkem za oblast B</v>
      </c>
      <c r="E42" s="119">
        <f>SUM(E36:E41)</f>
        <v>1435000</v>
      </c>
    </row>
  </sheetData>
  <sheetProtection algorithmName="SHA-512" hashValue="m64h4vO/xoqFkNJiZEYYXJ5D8UykBJFlgDJfrXQtZSfLqzjN+7rdP9Erovs7tkQeKvomIy61hDW8cfnlvVRAUw==" saltValue="Ic/INUrcc8ILS0z7a+NPmQ==" spinCount="100000" sheet="1" objects="1" scenarios="1"/>
  <autoFilter ref="A2:AK19" xr:uid="{00000000-0009-0000-0000-000001000000}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8">
    <mergeCell ref="P1:AB1"/>
    <mergeCell ref="W2:AB2"/>
    <mergeCell ref="A2:A3"/>
    <mergeCell ref="D2:D3"/>
    <mergeCell ref="E2:E3"/>
    <mergeCell ref="G2:G3"/>
    <mergeCell ref="C2:C3"/>
    <mergeCell ref="G21:H21"/>
    <mergeCell ref="B2:B3"/>
    <mergeCell ref="C16:C18"/>
    <mergeCell ref="P2:U2"/>
    <mergeCell ref="J2:O2"/>
    <mergeCell ref="H2:H3"/>
    <mergeCell ref="I2:I3"/>
    <mergeCell ref="C5:C9"/>
    <mergeCell ref="C11:C12"/>
    <mergeCell ref="F2:F3"/>
    <mergeCell ref="D16:D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0"/>
  <sheetViews>
    <sheetView showGridLines="0" zoomScale="60" zoomScaleNormal="60" workbookViewId="0">
      <pane ySplit="3" topLeftCell="A4" activePane="bottomLeft" state="frozen"/>
      <selection pane="bottomLeft" activeCell="D16" sqref="D16"/>
      <selection activeCell="M7" sqref="M7"/>
    </sheetView>
  </sheetViews>
  <sheetFormatPr defaultColWidth="8.6640625" defaultRowHeight="18" outlineLevelCol="1"/>
  <cols>
    <col min="1" max="2" width="10.6640625" style="4" customWidth="1"/>
    <col min="3" max="3" width="27.109375" style="4" customWidth="1"/>
    <col min="4" max="4" width="43.109375" style="4" customWidth="1"/>
    <col min="5" max="5" width="16.109375" style="4" customWidth="1"/>
    <col min="6" max="6" width="44.6640625" style="4" customWidth="1"/>
    <col min="7" max="8" width="12.109375" style="192" customWidth="1"/>
    <col min="9" max="9" width="12.109375" style="211" customWidth="1"/>
    <col min="10" max="15" width="25.6640625" style="4" hidden="1" customWidth="1"/>
    <col min="16" max="16" width="13.44140625" style="16" hidden="1" customWidth="1"/>
    <col min="17" max="21" width="11" style="16" hidden="1" customWidth="1"/>
    <col min="22" max="22" width="3.6640625" style="16" hidden="1" customWidth="1"/>
    <col min="23" max="28" width="11" style="16" hidden="1" customWidth="1"/>
    <col min="29" max="29" width="20" style="4" hidden="1" customWidth="1"/>
    <col min="30" max="35" width="10.6640625" style="2" hidden="1" customWidth="1" outlineLevel="1"/>
    <col min="36" max="36" width="12.109375" style="2" hidden="1" customWidth="1" outlineLevel="1"/>
    <col min="37" max="37" width="0" style="4" hidden="1" customWidth="1" collapsed="1"/>
    <col min="38" max="38" width="0" style="4" hidden="1" customWidth="1"/>
    <col min="39" max="16384" width="8.6640625" style="4"/>
  </cols>
  <sheetData>
    <row r="1" spans="1:36" ht="74.25" customHeight="1">
      <c r="A1" s="14" t="s">
        <v>195</v>
      </c>
      <c r="B1" s="14"/>
      <c r="C1" s="14"/>
      <c r="D1" s="14" t="s">
        <v>196</v>
      </c>
      <c r="P1" s="286" t="s">
        <v>2</v>
      </c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36" ht="58.5" customHeight="1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0" t="s">
        <v>10</v>
      </c>
      <c r="I2" s="287" t="s">
        <v>151</v>
      </c>
      <c r="J2" s="273" t="s">
        <v>12</v>
      </c>
      <c r="K2" s="273"/>
      <c r="L2" s="273"/>
      <c r="M2" s="273"/>
      <c r="N2" s="273"/>
      <c r="O2" s="273"/>
      <c r="P2" s="281" t="s">
        <v>13</v>
      </c>
      <c r="Q2" s="281"/>
      <c r="R2" s="281"/>
      <c r="S2" s="281"/>
      <c r="T2" s="281"/>
      <c r="U2" s="281"/>
      <c r="W2" s="281" t="s">
        <v>14</v>
      </c>
      <c r="X2" s="281"/>
      <c r="Y2" s="281"/>
      <c r="Z2" s="281"/>
      <c r="AA2" s="281"/>
      <c r="AB2" s="281"/>
    </row>
    <row r="3" spans="1:36" ht="27" customHeight="1">
      <c r="A3" s="279"/>
      <c r="B3" s="273"/>
      <c r="C3" s="273"/>
      <c r="D3" s="279"/>
      <c r="E3" s="273"/>
      <c r="F3" s="273"/>
      <c r="G3" s="280"/>
      <c r="H3" s="280"/>
      <c r="I3" s="287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 ht="30.75" customHeight="1">
      <c r="A4" s="12" t="s">
        <v>197</v>
      </c>
      <c r="B4" s="12"/>
      <c r="C4" s="12"/>
      <c r="D4" s="12" t="s">
        <v>198</v>
      </c>
      <c r="E4" s="12"/>
      <c r="F4" s="12"/>
      <c r="G4" s="195"/>
      <c r="H4" s="195"/>
      <c r="I4" s="212"/>
      <c r="J4" s="12"/>
      <c r="K4" s="12"/>
      <c r="L4" s="12"/>
      <c r="M4" s="12"/>
      <c r="N4" s="12"/>
      <c r="O4" s="12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7"/>
      <c r="AE4" s="47"/>
      <c r="AF4" s="47"/>
      <c r="AG4" s="47"/>
      <c r="AH4" s="47"/>
      <c r="AI4" s="47"/>
      <c r="AJ4" s="47"/>
    </row>
    <row r="5" spans="1:36" ht="252">
      <c r="A5" s="29" t="s">
        <v>197</v>
      </c>
      <c r="B5" s="28" t="s">
        <v>127</v>
      </c>
      <c r="C5" s="284" t="s">
        <v>199</v>
      </c>
      <c r="D5" s="29" t="s">
        <v>200</v>
      </c>
      <c r="E5" s="28" t="s">
        <v>99</v>
      </c>
      <c r="F5" s="29" t="s">
        <v>201</v>
      </c>
      <c r="G5" s="177" t="s">
        <v>29</v>
      </c>
      <c r="H5" s="177">
        <v>8</v>
      </c>
      <c r="I5" s="213">
        <f>SUM(P5:U5)</f>
        <v>938515</v>
      </c>
      <c r="J5" s="29" t="s">
        <v>202</v>
      </c>
      <c r="K5" s="29"/>
      <c r="L5" s="29" t="s">
        <v>203</v>
      </c>
      <c r="M5" s="29" t="s">
        <v>204</v>
      </c>
      <c r="N5" s="29" t="s">
        <v>205</v>
      </c>
      <c r="O5" s="29"/>
      <c r="P5" s="39">
        <v>320000</v>
      </c>
      <c r="Q5" s="39">
        <v>0</v>
      </c>
      <c r="R5" s="39">
        <v>275000</v>
      </c>
      <c r="S5" s="39">
        <v>200000</v>
      </c>
      <c r="T5" s="39">
        <v>143515</v>
      </c>
      <c r="U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D5" s="46">
        <f>IF($H5=AD$3,$I5,0)</f>
        <v>0</v>
      </c>
      <c r="AE5" s="46">
        <f t="shared" ref="AE5:AJ16" si="2">IF($H5=AE$3,$I5,0)</f>
        <v>0</v>
      </c>
      <c r="AF5" s="46">
        <f t="shared" si="2"/>
        <v>0</v>
      </c>
      <c r="AG5" s="46">
        <f t="shared" si="2"/>
        <v>0</v>
      </c>
      <c r="AH5" s="46">
        <f t="shared" si="2"/>
        <v>0</v>
      </c>
      <c r="AI5" s="46">
        <f t="shared" si="2"/>
        <v>0</v>
      </c>
      <c r="AJ5" s="46">
        <f t="shared" si="2"/>
        <v>938515</v>
      </c>
    </row>
    <row r="6" spans="1:36" ht="54">
      <c r="A6" s="29" t="s">
        <v>197</v>
      </c>
      <c r="B6" s="28" t="s">
        <v>127</v>
      </c>
      <c r="C6" s="285"/>
      <c r="D6" s="29" t="s">
        <v>206</v>
      </c>
      <c r="E6" s="28" t="s">
        <v>58</v>
      </c>
      <c r="F6" s="29" t="s">
        <v>207</v>
      </c>
      <c r="G6" s="177" t="s">
        <v>36</v>
      </c>
      <c r="H6" s="177">
        <v>8</v>
      </c>
      <c r="I6" s="213">
        <f>SUM(P6:U6)</f>
        <v>0</v>
      </c>
      <c r="J6" s="29" t="s">
        <v>208</v>
      </c>
      <c r="K6" s="28"/>
      <c r="L6" s="28"/>
      <c r="M6" s="28"/>
      <c r="N6" s="28"/>
      <c r="O6" s="28"/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D6" s="1">
        <f t="shared" ref="AD6:AD16" si="3">IF($H6=AD$3,$I6,0)</f>
        <v>0</v>
      </c>
      <c r="AE6" s="1">
        <f t="shared" si="2"/>
        <v>0</v>
      </c>
      <c r="AF6" s="1">
        <f t="shared" si="2"/>
        <v>0</v>
      </c>
      <c r="AG6" s="1">
        <f t="shared" si="2"/>
        <v>0</v>
      </c>
      <c r="AH6" s="1">
        <f t="shared" si="2"/>
        <v>0</v>
      </c>
      <c r="AI6" s="1">
        <f t="shared" si="2"/>
        <v>0</v>
      </c>
      <c r="AJ6" s="1">
        <f t="shared" si="2"/>
        <v>0</v>
      </c>
    </row>
    <row r="7" spans="1:36" ht="24" customHeight="1">
      <c r="A7" s="12" t="s">
        <v>209</v>
      </c>
      <c r="B7" s="12"/>
      <c r="C7" s="12"/>
      <c r="D7" s="12" t="s">
        <v>210</v>
      </c>
      <c r="E7" s="12"/>
      <c r="F7" s="12"/>
      <c r="G7" s="195"/>
      <c r="H7" s="195"/>
      <c r="I7" s="215"/>
      <c r="J7" s="59"/>
      <c r="K7" s="59"/>
      <c r="L7" s="59"/>
      <c r="M7" s="59"/>
      <c r="N7" s="59"/>
      <c r="O7" s="59"/>
      <c r="P7" s="63"/>
      <c r="Q7" s="58"/>
      <c r="R7" s="58"/>
      <c r="S7" s="58"/>
      <c r="T7" s="58"/>
      <c r="U7" s="58"/>
      <c r="W7" s="63"/>
      <c r="X7" s="58"/>
      <c r="Y7" s="58"/>
      <c r="Z7" s="58"/>
      <c r="AA7" s="58"/>
      <c r="AB7" s="58"/>
      <c r="AD7" s="47">
        <f t="shared" si="3"/>
        <v>0</v>
      </c>
      <c r="AE7" s="47">
        <f t="shared" si="2"/>
        <v>0</v>
      </c>
      <c r="AF7" s="47">
        <f t="shared" si="2"/>
        <v>0</v>
      </c>
      <c r="AG7" s="47">
        <f t="shared" si="2"/>
        <v>0</v>
      </c>
      <c r="AH7" s="47">
        <f t="shared" si="2"/>
        <v>0</v>
      </c>
      <c r="AI7" s="47">
        <f t="shared" si="2"/>
        <v>0</v>
      </c>
      <c r="AJ7" s="47">
        <f t="shared" si="2"/>
        <v>0</v>
      </c>
    </row>
    <row r="8" spans="1:36" ht="353.25" customHeight="1">
      <c r="A8" s="18" t="s">
        <v>209</v>
      </c>
      <c r="B8" s="18" t="s">
        <v>127</v>
      </c>
      <c r="C8" s="274" t="s">
        <v>211</v>
      </c>
      <c r="D8" s="19" t="s">
        <v>212</v>
      </c>
      <c r="E8" s="28" t="s">
        <v>58</v>
      </c>
      <c r="F8" s="29" t="s">
        <v>213</v>
      </c>
      <c r="G8" s="209" t="s">
        <v>29</v>
      </c>
      <c r="H8" s="209">
        <v>8</v>
      </c>
      <c r="I8" s="213">
        <f t="shared" ref="I8:I16" si="4">SUM(P8:U8)</f>
        <v>30000</v>
      </c>
      <c r="J8" s="29"/>
      <c r="K8" s="29"/>
      <c r="L8" s="29"/>
      <c r="M8" s="29" t="s">
        <v>214</v>
      </c>
      <c r="N8" s="29"/>
      <c r="O8" s="29"/>
      <c r="P8" s="39">
        <v>0</v>
      </c>
      <c r="Q8" s="39">
        <v>0</v>
      </c>
      <c r="R8" s="39">
        <v>0</v>
      </c>
      <c r="S8" s="39">
        <v>30000</v>
      </c>
      <c r="T8" s="39">
        <v>0</v>
      </c>
      <c r="U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D8" s="46">
        <f t="shared" si="3"/>
        <v>0</v>
      </c>
      <c r="AE8" s="46">
        <f t="shared" si="2"/>
        <v>0</v>
      </c>
      <c r="AF8" s="46">
        <f t="shared" si="2"/>
        <v>0</v>
      </c>
      <c r="AG8" s="46">
        <f t="shared" si="2"/>
        <v>0</v>
      </c>
      <c r="AH8" s="46">
        <f t="shared" si="2"/>
        <v>0</v>
      </c>
      <c r="AI8" s="46">
        <f t="shared" si="2"/>
        <v>0</v>
      </c>
      <c r="AJ8" s="46">
        <f t="shared" si="2"/>
        <v>30000</v>
      </c>
    </row>
    <row r="9" spans="1:36" ht="150" customHeight="1">
      <c r="A9" s="18" t="s">
        <v>209</v>
      </c>
      <c r="B9" s="18" t="s">
        <v>127</v>
      </c>
      <c r="C9" s="274"/>
      <c r="D9" s="29" t="s">
        <v>215</v>
      </c>
      <c r="E9" s="28" t="s">
        <v>58</v>
      </c>
      <c r="F9" s="29" t="s">
        <v>216</v>
      </c>
      <c r="G9" s="209" t="s">
        <v>29</v>
      </c>
      <c r="H9" s="209">
        <v>8</v>
      </c>
      <c r="I9" s="213">
        <f>SUM(P9:U9)</f>
        <v>400000</v>
      </c>
      <c r="J9" s="29" t="s">
        <v>217</v>
      </c>
      <c r="K9" s="161"/>
      <c r="L9" s="161"/>
      <c r="M9" s="236"/>
      <c r="N9" s="161"/>
      <c r="O9" s="161"/>
      <c r="P9" s="162">
        <v>400000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D9" s="46">
        <f t="shared" si="3"/>
        <v>0</v>
      </c>
      <c r="AE9" s="46">
        <f t="shared" si="2"/>
        <v>0</v>
      </c>
      <c r="AF9" s="46">
        <f t="shared" si="2"/>
        <v>0</v>
      </c>
      <c r="AG9" s="46">
        <f t="shared" si="2"/>
        <v>0</v>
      </c>
      <c r="AH9" s="46">
        <f t="shared" si="2"/>
        <v>0</v>
      </c>
      <c r="AI9" s="46">
        <f t="shared" si="2"/>
        <v>0</v>
      </c>
      <c r="AJ9" s="46">
        <f t="shared" si="2"/>
        <v>400000</v>
      </c>
    </row>
    <row r="10" spans="1:36" ht="24" customHeight="1">
      <c r="A10" s="12" t="s">
        <v>218</v>
      </c>
      <c r="B10" s="12"/>
      <c r="C10" s="12"/>
      <c r="D10" s="12" t="s">
        <v>219</v>
      </c>
      <c r="E10" s="12"/>
      <c r="F10" s="12"/>
      <c r="G10" s="195"/>
      <c r="H10" s="195"/>
      <c r="I10" s="215"/>
      <c r="J10" s="59"/>
      <c r="K10" s="59"/>
      <c r="L10" s="59"/>
      <c r="M10" s="59"/>
      <c r="N10" s="59"/>
      <c r="O10" s="59"/>
      <c r="P10" s="63"/>
      <c r="Q10" s="58"/>
      <c r="R10" s="58"/>
      <c r="S10" s="58"/>
      <c r="T10" s="58"/>
      <c r="U10" s="58"/>
      <c r="W10" s="63"/>
      <c r="X10" s="58"/>
      <c r="Y10" s="58"/>
      <c r="Z10" s="58"/>
      <c r="AA10" s="58"/>
      <c r="AB10" s="58"/>
      <c r="AD10" s="47">
        <f t="shared" si="3"/>
        <v>0</v>
      </c>
      <c r="AE10" s="47">
        <f t="shared" si="2"/>
        <v>0</v>
      </c>
      <c r="AF10" s="47">
        <f t="shared" si="2"/>
        <v>0</v>
      </c>
      <c r="AG10" s="47">
        <f t="shared" si="2"/>
        <v>0</v>
      </c>
      <c r="AH10" s="47">
        <f t="shared" si="2"/>
        <v>0</v>
      </c>
      <c r="AI10" s="47">
        <f t="shared" si="2"/>
        <v>0</v>
      </c>
      <c r="AJ10" s="47">
        <f t="shared" si="2"/>
        <v>0</v>
      </c>
    </row>
    <row r="11" spans="1:36" ht="409.5" customHeight="1">
      <c r="A11" s="18" t="s">
        <v>218</v>
      </c>
      <c r="B11" s="18" t="s">
        <v>127</v>
      </c>
      <c r="C11" s="274" t="s">
        <v>220</v>
      </c>
      <c r="D11" s="28" t="s">
        <v>221</v>
      </c>
      <c r="E11" s="18" t="s">
        <v>27</v>
      </c>
      <c r="F11" s="27" t="s">
        <v>222</v>
      </c>
      <c r="G11" s="209" t="s">
        <v>29</v>
      </c>
      <c r="H11" s="209">
        <v>8</v>
      </c>
      <c r="I11" s="213">
        <f t="shared" ref="I11" si="5">SUM(P11:U11)</f>
        <v>740000</v>
      </c>
      <c r="J11" s="19" t="s">
        <v>223</v>
      </c>
      <c r="K11" s="61" t="s">
        <v>224</v>
      </c>
      <c r="L11" s="28"/>
      <c r="M11" s="29" t="s">
        <v>225</v>
      </c>
      <c r="N11" s="28"/>
      <c r="O11" s="28"/>
      <c r="P11" s="177">
        <v>400000</v>
      </c>
      <c r="Q11" s="244">
        <v>240000</v>
      </c>
      <c r="R11" s="39">
        <v>0</v>
      </c>
      <c r="S11" s="39">
        <v>100000</v>
      </c>
      <c r="T11" s="39">
        <v>0</v>
      </c>
      <c r="U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D11" s="46">
        <f t="shared" si="3"/>
        <v>0</v>
      </c>
      <c r="AE11" s="46">
        <f t="shared" si="2"/>
        <v>0</v>
      </c>
      <c r="AF11" s="46">
        <f t="shared" si="2"/>
        <v>0</v>
      </c>
      <c r="AG11" s="46">
        <f t="shared" si="2"/>
        <v>0</v>
      </c>
      <c r="AH11" s="46">
        <f t="shared" si="2"/>
        <v>0</v>
      </c>
      <c r="AI11" s="46">
        <f t="shared" si="2"/>
        <v>0</v>
      </c>
      <c r="AJ11" s="46">
        <f t="shared" si="2"/>
        <v>740000</v>
      </c>
    </row>
    <row r="12" spans="1:36" s="254" customFormat="1" ht="72">
      <c r="A12" s="248" t="s">
        <v>218</v>
      </c>
      <c r="B12" s="248"/>
      <c r="C12" s="274"/>
      <c r="D12" s="163" t="s">
        <v>226</v>
      </c>
      <c r="E12" s="248" t="s">
        <v>27</v>
      </c>
      <c r="F12" s="19" t="s">
        <v>227</v>
      </c>
      <c r="G12" s="249" t="s">
        <v>36</v>
      </c>
      <c r="H12" s="250">
        <v>2</v>
      </c>
      <c r="I12" s="251">
        <f t="shared" si="4"/>
        <v>0</v>
      </c>
      <c r="J12" s="163" t="s">
        <v>228</v>
      </c>
      <c r="K12" s="61"/>
      <c r="L12" s="252"/>
      <c r="M12" s="163" t="s">
        <v>229</v>
      </c>
      <c r="N12" s="252"/>
      <c r="O12" s="252"/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53"/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D12" s="255">
        <f t="shared" si="3"/>
        <v>0</v>
      </c>
      <c r="AE12" s="255">
        <f t="shared" si="2"/>
        <v>0</v>
      </c>
      <c r="AF12" s="255">
        <f t="shared" si="2"/>
        <v>0</v>
      </c>
      <c r="AG12" s="255">
        <f t="shared" si="2"/>
        <v>0</v>
      </c>
      <c r="AH12" s="255">
        <f t="shared" si="2"/>
        <v>0</v>
      </c>
      <c r="AI12" s="255">
        <f t="shared" si="2"/>
        <v>0</v>
      </c>
      <c r="AJ12" s="255">
        <f t="shared" si="2"/>
        <v>0</v>
      </c>
    </row>
    <row r="13" spans="1:36" s="172" customFormat="1" ht="27" hidden="1" customHeight="1">
      <c r="A13" s="165" t="s">
        <v>218</v>
      </c>
      <c r="B13" s="165"/>
      <c r="C13" s="274"/>
      <c r="D13" s="166" t="s">
        <v>230</v>
      </c>
      <c r="E13" s="165" t="s">
        <v>27</v>
      </c>
      <c r="F13" s="168"/>
      <c r="G13" s="208" t="s">
        <v>36</v>
      </c>
      <c r="H13" s="257">
        <v>2</v>
      </c>
      <c r="I13" s="214">
        <f t="shared" si="4"/>
        <v>0</v>
      </c>
      <c r="J13" s="167"/>
      <c r="K13" s="168"/>
      <c r="L13" s="166"/>
      <c r="M13" s="167"/>
      <c r="N13" s="166"/>
      <c r="O13" s="166"/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88"/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D13" s="174">
        <f t="shared" si="3"/>
        <v>0</v>
      </c>
      <c r="AE13" s="174">
        <f t="shared" si="2"/>
        <v>0</v>
      </c>
      <c r="AF13" s="174">
        <f t="shared" si="2"/>
        <v>0</v>
      </c>
      <c r="AG13" s="174">
        <f t="shared" si="2"/>
        <v>0</v>
      </c>
      <c r="AH13" s="174">
        <f t="shared" si="2"/>
        <v>0</v>
      </c>
      <c r="AI13" s="174">
        <f t="shared" si="2"/>
        <v>0</v>
      </c>
      <c r="AJ13" s="174">
        <f t="shared" si="2"/>
        <v>0</v>
      </c>
    </row>
    <row r="14" spans="1:36" s="172" customFormat="1" ht="27" hidden="1" customHeight="1">
      <c r="A14" s="165" t="s">
        <v>218</v>
      </c>
      <c r="B14" s="165"/>
      <c r="C14" s="275"/>
      <c r="D14" s="179" t="s">
        <v>231</v>
      </c>
      <c r="E14" s="165" t="s">
        <v>27</v>
      </c>
      <c r="F14" s="176"/>
      <c r="G14" s="208" t="s">
        <v>36</v>
      </c>
      <c r="H14" s="210">
        <v>2</v>
      </c>
      <c r="I14" s="214">
        <f t="shared" si="4"/>
        <v>0</v>
      </c>
      <c r="J14" s="166"/>
      <c r="K14" s="168"/>
      <c r="L14" s="166"/>
      <c r="M14" s="167"/>
      <c r="N14" s="166"/>
      <c r="O14" s="166"/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88"/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D14" s="174">
        <f t="shared" si="3"/>
        <v>0</v>
      </c>
      <c r="AE14" s="174">
        <f t="shared" si="2"/>
        <v>0</v>
      </c>
      <c r="AF14" s="174">
        <f t="shared" si="2"/>
        <v>0</v>
      </c>
      <c r="AG14" s="174">
        <f t="shared" si="2"/>
        <v>0</v>
      </c>
      <c r="AH14" s="174">
        <f t="shared" si="2"/>
        <v>0</v>
      </c>
      <c r="AI14" s="174">
        <f t="shared" si="2"/>
        <v>0</v>
      </c>
      <c r="AJ14" s="174">
        <f t="shared" si="2"/>
        <v>0</v>
      </c>
    </row>
    <row r="15" spans="1:36" ht="24" customHeight="1">
      <c r="A15" s="12" t="s">
        <v>232</v>
      </c>
      <c r="B15" s="12"/>
      <c r="C15" s="12"/>
      <c r="D15" s="12" t="s">
        <v>233</v>
      </c>
      <c r="E15" s="12"/>
      <c r="F15" s="12"/>
      <c r="G15" s="195"/>
      <c r="H15" s="195"/>
      <c r="I15" s="215"/>
      <c r="J15" s="59"/>
      <c r="K15" s="59"/>
      <c r="L15" s="59"/>
      <c r="M15" s="59"/>
      <c r="N15" s="59"/>
      <c r="O15" s="59"/>
      <c r="P15" s="63"/>
      <c r="Q15" s="58"/>
      <c r="R15" s="58"/>
      <c r="S15" s="58"/>
      <c r="T15" s="58"/>
      <c r="U15" s="58"/>
      <c r="W15" s="63"/>
      <c r="X15" s="58"/>
      <c r="Y15" s="58"/>
      <c r="Z15" s="58"/>
      <c r="AA15" s="58"/>
      <c r="AB15" s="58"/>
      <c r="AD15" s="47">
        <f t="shared" si="3"/>
        <v>0</v>
      </c>
      <c r="AE15" s="47">
        <f>IF($H15=AE$3,$I15,0)</f>
        <v>0</v>
      </c>
      <c r="AF15" s="47">
        <f t="shared" si="2"/>
        <v>0</v>
      </c>
      <c r="AG15" s="47">
        <f t="shared" si="2"/>
        <v>0</v>
      </c>
      <c r="AH15" s="47">
        <f t="shared" si="2"/>
        <v>0</v>
      </c>
      <c r="AI15" s="47">
        <f t="shared" si="2"/>
        <v>0</v>
      </c>
      <c r="AJ15" s="47">
        <f t="shared" si="2"/>
        <v>0</v>
      </c>
    </row>
    <row r="16" spans="1:36" ht="297.60000000000002" customHeight="1">
      <c r="A16" s="18" t="s">
        <v>232</v>
      </c>
      <c r="B16" s="18" t="s">
        <v>234</v>
      </c>
      <c r="C16" s="19" t="s">
        <v>235</v>
      </c>
      <c r="D16" s="24" t="s">
        <v>236</v>
      </c>
      <c r="E16" s="28" t="s">
        <v>99</v>
      </c>
      <c r="F16" s="24" t="s">
        <v>237</v>
      </c>
      <c r="G16" s="209" t="s">
        <v>29</v>
      </c>
      <c r="H16" s="204">
        <v>1</v>
      </c>
      <c r="I16" s="213">
        <f t="shared" si="4"/>
        <v>445000</v>
      </c>
      <c r="J16" s="29" t="s">
        <v>238</v>
      </c>
      <c r="K16" s="29" t="s">
        <v>239</v>
      </c>
      <c r="L16" s="29"/>
      <c r="M16" s="237"/>
      <c r="N16" s="29"/>
      <c r="O16" s="29"/>
      <c r="P16" s="39">
        <v>200000</v>
      </c>
      <c r="Q16" s="39">
        <v>245000</v>
      </c>
      <c r="R16" s="39">
        <v>0</v>
      </c>
      <c r="S16" s="39">
        <v>0</v>
      </c>
      <c r="T16" s="39">
        <v>0</v>
      </c>
      <c r="U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D16" s="46">
        <f t="shared" si="3"/>
        <v>445000</v>
      </c>
      <c r="AE16" s="46">
        <f t="shared" si="2"/>
        <v>0</v>
      </c>
      <c r="AF16" s="46">
        <f t="shared" si="2"/>
        <v>0</v>
      </c>
      <c r="AG16" s="46">
        <f t="shared" si="2"/>
        <v>0</v>
      </c>
      <c r="AH16" s="46">
        <f t="shared" si="2"/>
        <v>0</v>
      </c>
      <c r="AI16" s="46">
        <f t="shared" si="2"/>
        <v>0</v>
      </c>
      <c r="AJ16" s="46">
        <f t="shared" si="2"/>
        <v>0</v>
      </c>
    </row>
    <row r="17" spans="1:36" ht="24" customHeight="1">
      <c r="A17" s="12"/>
      <c r="B17" s="12"/>
      <c r="C17" s="12"/>
      <c r="D17" s="12"/>
      <c r="E17" s="12"/>
      <c r="F17" s="12"/>
      <c r="G17" s="195"/>
      <c r="H17" s="195"/>
      <c r="I17" s="215"/>
      <c r="J17" s="59"/>
      <c r="K17" s="59"/>
      <c r="L17" s="59"/>
      <c r="M17" s="59"/>
      <c r="N17" s="59"/>
      <c r="O17" s="59"/>
      <c r="P17" s="62">
        <f>SUM(P5:P16)</f>
        <v>1320000</v>
      </c>
      <c r="Q17" s="43">
        <f t="shared" ref="Q17:U17" si="6">SUM(Q5:Q16)</f>
        <v>485000</v>
      </c>
      <c r="R17" s="43">
        <f t="shared" si="6"/>
        <v>275000</v>
      </c>
      <c r="S17" s="43">
        <f t="shared" si="6"/>
        <v>330000</v>
      </c>
      <c r="T17" s="43">
        <f t="shared" si="6"/>
        <v>143515</v>
      </c>
      <c r="U17" s="43">
        <f t="shared" si="6"/>
        <v>0</v>
      </c>
      <c r="W17" s="62">
        <f t="shared" ref="W17:AB17" si="7">SUM(W5:W16)</f>
        <v>0</v>
      </c>
      <c r="X17" s="43">
        <f t="shared" si="7"/>
        <v>0</v>
      </c>
      <c r="Y17" s="43">
        <f t="shared" si="7"/>
        <v>0</v>
      </c>
      <c r="Z17" s="43">
        <f t="shared" si="7"/>
        <v>0</v>
      </c>
      <c r="AA17" s="43">
        <f t="shared" si="7"/>
        <v>0</v>
      </c>
      <c r="AB17" s="43">
        <f t="shared" si="7"/>
        <v>0</v>
      </c>
      <c r="AD17" s="47">
        <f t="shared" ref="AD17:AJ17" si="8">SUM(AD5:AD16)</f>
        <v>445000</v>
      </c>
      <c r="AE17" s="47">
        <f t="shared" si="8"/>
        <v>0</v>
      </c>
      <c r="AF17" s="47">
        <f t="shared" si="8"/>
        <v>0</v>
      </c>
      <c r="AG17" s="47">
        <f t="shared" si="8"/>
        <v>0</v>
      </c>
      <c r="AH17" s="47">
        <f t="shared" si="8"/>
        <v>0</v>
      </c>
      <c r="AI17" s="47">
        <f t="shared" si="8"/>
        <v>0</v>
      </c>
      <c r="AJ17" s="47">
        <f t="shared" si="8"/>
        <v>2108515</v>
      </c>
    </row>
    <row r="18" spans="1:36">
      <c r="AD18" s="11"/>
      <c r="AE18" s="11"/>
      <c r="AF18" s="11"/>
      <c r="AG18" s="11"/>
      <c r="AH18" s="11"/>
      <c r="AI18" s="11"/>
      <c r="AJ18" s="11"/>
    </row>
    <row r="19" spans="1:36" ht="17.25" customHeight="1">
      <c r="A19" s="8"/>
      <c r="B19" s="8"/>
      <c r="C19" s="8"/>
      <c r="G19" s="272"/>
      <c r="H19" s="272"/>
    </row>
    <row r="20" spans="1:36" ht="27.75" customHeight="1">
      <c r="D20" s="36" t="s">
        <v>137</v>
      </c>
      <c r="E20" s="38" t="s">
        <v>138</v>
      </c>
      <c r="F20" s="8"/>
      <c r="G20" s="196"/>
      <c r="H20" s="196"/>
      <c r="I20" s="216"/>
    </row>
    <row r="21" spans="1:36">
      <c r="A21" s="9"/>
      <c r="B21" s="9"/>
      <c r="C21" s="9"/>
      <c r="D21" s="37" t="s">
        <v>139</v>
      </c>
      <c r="E21" s="39">
        <f>AD17</f>
        <v>445000</v>
      </c>
    </row>
    <row r="22" spans="1:36">
      <c r="A22" s="8"/>
      <c r="B22" s="8"/>
      <c r="C22" s="8"/>
      <c r="D22" s="37" t="s">
        <v>140</v>
      </c>
      <c r="E22" s="118">
        <f>AE17</f>
        <v>0</v>
      </c>
      <c r="F22" s="9"/>
      <c r="G22" s="197"/>
      <c r="H22" s="197"/>
      <c r="I22" s="217"/>
    </row>
    <row r="23" spans="1:36">
      <c r="A23" s="8"/>
      <c r="B23" s="8"/>
      <c r="C23" s="51"/>
      <c r="D23" s="37" t="s">
        <v>141</v>
      </c>
      <c r="E23" s="39">
        <f>AF17</f>
        <v>0</v>
      </c>
      <c r="F23" s="8"/>
      <c r="G23" s="196"/>
      <c r="H23" s="196"/>
      <c r="I23" s="216"/>
    </row>
    <row r="24" spans="1:36">
      <c r="A24" s="10"/>
      <c r="B24" s="10"/>
      <c r="C24" s="10"/>
      <c r="D24" s="37" t="s">
        <v>142</v>
      </c>
      <c r="E24" s="118">
        <f>AG17</f>
        <v>0</v>
      </c>
      <c r="F24" s="8"/>
      <c r="G24" s="196"/>
      <c r="H24" s="196"/>
      <c r="I24" s="216"/>
    </row>
    <row r="25" spans="1:36">
      <c r="A25" s="10"/>
      <c r="B25" s="10"/>
      <c r="C25" s="10"/>
      <c r="D25" s="37" t="s">
        <v>143</v>
      </c>
      <c r="E25" s="39">
        <f>AH17</f>
        <v>0</v>
      </c>
      <c r="F25" s="10"/>
      <c r="G25" s="198"/>
      <c r="H25" s="198"/>
      <c r="I25" s="218"/>
    </row>
    <row r="26" spans="1:36">
      <c r="D26" s="37" t="s">
        <v>144</v>
      </c>
      <c r="E26" s="118">
        <f>AI17</f>
        <v>0</v>
      </c>
      <c r="F26" s="10"/>
      <c r="G26" s="198"/>
      <c r="H26" s="198"/>
      <c r="I26" s="218"/>
    </row>
    <row r="27" spans="1:36">
      <c r="D27" s="37" t="s">
        <v>193</v>
      </c>
      <c r="E27" s="39">
        <f>AJ17</f>
        <v>2108515</v>
      </c>
      <c r="F27" s="10"/>
      <c r="G27" s="198"/>
      <c r="H27" s="198"/>
      <c r="I27" s="218"/>
    </row>
    <row r="28" spans="1:36">
      <c r="D28" s="37" t="s">
        <v>240</v>
      </c>
      <c r="E28" s="119">
        <f>SUM(E21:E27)</f>
        <v>2553515</v>
      </c>
      <c r="F28" s="7"/>
      <c r="G28" s="199"/>
      <c r="H28" s="199"/>
      <c r="I28" s="219"/>
    </row>
    <row r="29" spans="1:36">
      <c r="E29" s="1"/>
    </row>
    <row r="30" spans="1:36">
      <c r="D30" s="37" t="s">
        <v>147</v>
      </c>
      <c r="E30" s="40">
        <f>E28-E31</f>
        <v>2553515</v>
      </c>
    </row>
    <row r="31" spans="1:36">
      <c r="D31" s="37" t="s">
        <v>148</v>
      </c>
      <c r="E31" s="120">
        <f>SUM(W17:AB17)</f>
        <v>0</v>
      </c>
    </row>
    <row r="33" spans="4:5" hidden="1">
      <c r="D33" s="36" t="s">
        <v>137</v>
      </c>
      <c r="E33" s="38" t="s">
        <v>138</v>
      </c>
    </row>
    <row r="34" spans="4:5" hidden="1">
      <c r="D34" s="37" t="s">
        <v>15</v>
      </c>
      <c r="E34" s="118">
        <f>P17</f>
        <v>1320000</v>
      </c>
    </row>
    <row r="35" spans="4:5" hidden="1">
      <c r="D35" s="112" t="s">
        <v>16</v>
      </c>
      <c r="E35" s="117">
        <f>Q17</f>
        <v>485000</v>
      </c>
    </row>
    <row r="36" spans="4:5" hidden="1">
      <c r="D36" s="111" t="s">
        <v>17</v>
      </c>
      <c r="E36" s="116">
        <f>R17</f>
        <v>275000</v>
      </c>
    </row>
    <row r="37" spans="4:5" hidden="1">
      <c r="D37" s="110" t="s">
        <v>18</v>
      </c>
      <c r="E37" s="115">
        <f>S17</f>
        <v>330000</v>
      </c>
    </row>
    <row r="38" spans="4:5" hidden="1">
      <c r="D38" s="109" t="s">
        <v>19</v>
      </c>
      <c r="E38" s="114">
        <f>T17</f>
        <v>143515</v>
      </c>
    </row>
    <row r="39" spans="4:5" hidden="1">
      <c r="D39" s="108" t="s">
        <v>20</v>
      </c>
      <c r="E39" s="113">
        <f>U17</f>
        <v>0</v>
      </c>
    </row>
    <row r="40" spans="4:5" hidden="1">
      <c r="D40" s="37" t="str">
        <f>D28</f>
        <v>Celkem za oblast C</v>
      </c>
      <c r="E40" s="119">
        <f>SUM(E34:E39)</f>
        <v>2553515</v>
      </c>
    </row>
  </sheetData>
  <sheetProtection algorithmName="SHA-512" hashValue="yAuv9PLhSOtAe0JcLfdgGDQ7R6CQFuou6Nh8Rlv3pVyBCTHQbUxFqXDq7TPfjtrHoobK+kpKMATDLowyEh2rJg==" saltValue="C9nPXn3OnKT8l+E9uzL3fQ==" spinCount="100000" sheet="1" objects="1" scenarios="1"/>
  <autoFilter ref="A2:AJ17" xr:uid="{00000000-0001-0000-0200-000000000000}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17">
    <mergeCell ref="P1:AB1"/>
    <mergeCell ref="W2:AB2"/>
    <mergeCell ref="A2:A3"/>
    <mergeCell ref="D2:D3"/>
    <mergeCell ref="E2:E3"/>
    <mergeCell ref="G2:G3"/>
    <mergeCell ref="C2:C3"/>
    <mergeCell ref="P2:U2"/>
    <mergeCell ref="J2:O2"/>
    <mergeCell ref="H2:H3"/>
    <mergeCell ref="I2:I3"/>
    <mergeCell ref="F2:F3"/>
    <mergeCell ref="G19:H19"/>
    <mergeCell ref="B2:B3"/>
    <mergeCell ref="C11:C14"/>
    <mergeCell ref="C5:C6"/>
    <mergeCell ref="C8:C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showGridLines="0" zoomScale="60" zoomScaleNormal="60" workbookViewId="0">
      <pane xSplit="2" ySplit="3" topLeftCell="C20" activePane="bottomRight" state="frozen"/>
      <selection pane="bottomRight" activeCell="A45" sqref="A45"/>
      <selection pane="bottomLeft" activeCell="M7" sqref="M7"/>
      <selection pane="topRight" activeCell="M7" sqref="M7"/>
    </sheetView>
  </sheetViews>
  <sheetFormatPr defaultColWidth="8.6640625" defaultRowHeight="18" outlineLevelCol="1"/>
  <cols>
    <col min="1" max="2" width="10.6640625" style="4" customWidth="1"/>
    <col min="3" max="3" width="33.6640625" style="4" customWidth="1"/>
    <col min="4" max="4" width="43.109375" style="4" customWidth="1"/>
    <col min="5" max="5" width="16.109375" style="4" customWidth="1"/>
    <col min="6" max="6" width="44.6640625" style="4" customWidth="1"/>
    <col min="7" max="7" width="14.6640625" style="192" customWidth="1"/>
    <col min="8" max="8" width="17.6640625" style="192" customWidth="1"/>
    <col min="9" max="9" width="13" style="2" customWidth="1"/>
    <col min="10" max="15" width="25.6640625" style="4" hidden="1" customWidth="1"/>
    <col min="16" max="21" width="11" style="16" hidden="1" customWidth="1"/>
    <col min="22" max="22" width="3.6640625" style="16" hidden="1" customWidth="1"/>
    <col min="23" max="28" width="11" style="16" hidden="1" customWidth="1"/>
    <col min="29" max="29" width="20" style="4" hidden="1" customWidth="1"/>
    <col min="30" max="36" width="10.6640625" style="4" hidden="1" customWidth="1" outlineLevel="1"/>
    <col min="37" max="37" width="0" style="4" hidden="1" customWidth="1" collapsed="1"/>
    <col min="38" max="38" width="0" style="4" hidden="1" customWidth="1"/>
    <col min="39" max="16384" width="8.6640625" style="4"/>
  </cols>
  <sheetData>
    <row r="1" spans="1:36" ht="64.5" customHeight="1">
      <c r="A1" s="14" t="s">
        <v>241</v>
      </c>
      <c r="B1" s="14"/>
      <c r="C1" s="14"/>
      <c r="D1" s="14" t="s">
        <v>242</v>
      </c>
      <c r="P1" s="286" t="s">
        <v>2</v>
      </c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36" ht="42.75" customHeight="1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0" t="s">
        <v>10</v>
      </c>
      <c r="I2" s="282" t="s">
        <v>151</v>
      </c>
      <c r="J2" s="273" t="s">
        <v>12</v>
      </c>
      <c r="K2" s="273"/>
      <c r="L2" s="273"/>
      <c r="M2" s="273"/>
      <c r="N2" s="273"/>
      <c r="O2" s="273"/>
      <c r="P2" s="281" t="s">
        <v>13</v>
      </c>
      <c r="Q2" s="281"/>
      <c r="R2" s="281"/>
      <c r="S2" s="281"/>
      <c r="T2" s="281"/>
      <c r="U2" s="281"/>
      <c r="W2" s="281" t="s">
        <v>14</v>
      </c>
      <c r="X2" s="281"/>
      <c r="Y2" s="281"/>
      <c r="Z2" s="281"/>
      <c r="AA2" s="281"/>
      <c r="AB2" s="281"/>
    </row>
    <row r="3" spans="1:36" ht="27" customHeight="1">
      <c r="A3" s="279"/>
      <c r="B3" s="273"/>
      <c r="C3" s="273"/>
      <c r="D3" s="279"/>
      <c r="E3" s="273"/>
      <c r="F3" s="273"/>
      <c r="G3" s="280"/>
      <c r="H3" s="280"/>
      <c r="I3" s="282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 ht="27" customHeight="1">
      <c r="A4" s="12" t="s">
        <v>243</v>
      </c>
      <c r="B4" s="12"/>
      <c r="C4" s="12"/>
      <c r="D4" s="12" t="s">
        <v>244</v>
      </c>
      <c r="E4" s="12"/>
      <c r="F4" s="12"/>
      <c r="G4" s="195"/>
      <c r="H4" s="195"/>
      <c r="I4" s="57"/>
      <c r="J4" s="12"/>
      <c r="K4" s="12"/>
      <c r="L4" s="12"/>
      <c r="M4" s="12"/>
      <c r="N4" s="12"/>
      <c r="O4" s="12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7"/>
      <c r="AE4" s="47"/>
      <c r="AF4" s="47"/>
      <c r="AG4" s="47"/>
      <c r="AH4" s="47"/>
      <c r="AI4" s="47"/>
      <c r="AJ4" s="47"/>
    </row>
    <row r="5" spans="1:36" s="172" customFormat="1" hidden="1">
      <c r="A5" s="165" t="s">
        <v>245</v>
      </c>
      <c r="B5" s="165" t="s">
        <v>246</v>
      </c>
      <c r="C5" s="274" t="s">
        <v>247</v>
      </c>
      <c r="D5" s="166" t="s">
        <v>248</v>
      </c>
      <c r="E5" s="166" t="s">
        <v>161</v>
      </c>
      <c r="F5" s="189"/>
      <c r="G5" s="210" t="s">
        <v>36</v>
      </c>
      <c r="H5" s="208">
        <v>7</v>
      </c>
      <c r="I5" s="113">
        <f>SUM(P5:U5)</f>
        <v>0</v>
      </c>
      <c r="J5" s="168"/>
      <c r="K5" s="168"/>
      <c r="L5" s="168"/>
      <c r="M5" s="168"/>
      <c r="N5" s="168"/>
      <c r="O5" s="168"/>
      <c r="P5" s="183">
        <v>0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222"/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D5" s="174">
        <f>IF($H5=AD$3,$I5,0)</f>
        <v>0</v>
      </c>
      <c r="AE5" s="174">
        <f t="shared" ref="AE5:AJ28" si="2">IF($H5=AE$3,$I5,0)</f>
        <v>0</v>
      </c>
      <c r="AF5" s="174">
        <f t="shared" si="2"/>
        <v>0</v>
      </c>
      <c r="AG5" s="174">
        <f t="shared" si="2"/>
        <v>0</v>
      </c>
      <c r="AH5" s="174">
        <f t="shared" si="2"/>
        <v>0</v>
      </c>
      <c r="AI5" s="174">
        <f t="shared" si="2"/>
        <v>0</v>
      </c>
      <c r="AJ5" s="174">
        <f t="shared" si="2"/>
        <v>0</v>
      </c>
    </row>
    <row r="6" spans="1:36" ht="139.5" customHeight="1">
      <c r="A6" s="18" t="s">
        <v>245</v>
      </c>
      <c r="B6" s="18" t="s">
        <v>246</v>
      </c>
      <c r="C6" s="274"/>
      <c r="D6" s="24" t="s">
        <v>249</v>
      </c>
      <c r="E6" s="28" t="s">
        <v>161</v>
      </c>
      <c r="F6" s="24" t="s">
        <v>250</v>
      </c>
      <c r="G6" s="204" t="s">
        <v>29</v>
      </c>
      <c r="H6" s="204">
        <v>7</v>
      </c>
      <c r="I6" s="39">
        <f t="shared" ref="I6:I28" si="3">SUM(P6:U6)</f>
        <v>670000</v>
      </c>
      <c r="J6" s="24" t="s">
        <v>251</v>
      </c>
      <c r="K6" s="229"/>
      <c r="L6" s="227"/>
      <c r="M6" s="229"/>
      <c r="N6" s="229"/>
      <c r="O6" s="229"/>
      <c r="P6" s="230">
        <v>670000</v>
      </c>
      <c r="Q6" s="231">
        <v>0</v>
      </c>
      <c r="R6" s="228">
        <v>0</v>
      </c>
      <c r="S6" s="231">
        <v>0</v>
      </c>
      <c r="T6" s="231">
        <v>0</v>
      </c>
      <c r="U6" s="231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D6" s="46">
        <f t="shared" ref="AD6:AD28" si="4">IF($H6=AD$3,$I6,0)</f>
        <v>0</v>
      </c>
      <c r="AE6" s="46">
        <f t="shared" si="2"/>
        <v>0</v>
      </c>
      <c r="AF6" s="46">
        <f t="shared" si="2"/>
        <v>0</v>
      </c>
      <c r="AG6" s="46">
        <f t="shared" si="2"/>
        <v>0</v>
      </c>
      <c r="AH6" s="46">
        <f t="shared" si="2"/>
        <v>0</v>
      </c>
      <c r="AI6" s="46">
        <f t="shared" si="2"/>
        <v>670000</v>
      </c>
      <c r="AJ6" s="46">
        <f t="shared" si="2"/>
        <v>0</v>
      </c>
    </row>
    <row r="7" spans="1:36" ht="27" customHeight="1">
      <c r="A7" s="12" t="s">
        <v>252</v>
      </c>
      <c r="B7" s="12"/>
      <c r="C7" s="12"/>
      <c r="D7" s="12" t="s">
        <v>253</v>
      </c>
      <c r="E7" s="12"/>
      <c r="F7" s="12" t="s">
        <v>254</v>
      </c>
      <c r="G7" s="195"/>
      <c r="H7" s="195"/>
      <c r="I7" s="57"/>
      <c r="J7" s="12"/>
      <c r="K7" s="12"/>
      <c r="L7" s="12"/>
      <c r="M7" s="13"/>
      <c r="N7" s="12"/>
      <c r="O7" s="12"/>
      <c r="P7" s="43"/>
      <c r="Q7" s="43"/>
      <c r="R7" s="43"/>
      <c r="S7" s="43"/>
      <c r="T7" s="43"/>
      <c r="U7" s="43"/>
      <c r="W7" s="43"/>
      <c r="X7" s="43"/>
      <c r="Y7" s="43"/>
      <c r="Z7" s="43"/>
      <c r="AA7" s="43"/>
      <c r="AB7" s="43"/>
      <c r="AD7" s="47">
        <f t="shared" si="4"/>
        <v>0</v>
      </c>
      <c r="AE7" s="47">
        <f t="shared" si="2"/>
        <v>0</v>
      </c>
      <c r="AF7" s="47">
        <f t="shared" si="2"/>
        <v>0</v>
      </c>
      <c r="AG7" s="47">
        <f t="shared" si="2"/>
        <v>0</v>
      </c>
      <c r="AH7" s="47">
        <f t="shared" si="2"/>
        <v>0</v>
      </c>
      <c r="AI7" s="47">
        <f t="shared" si="2"/>
        <v>0</v>
      </c>
      <c r="AJ7" s="47">
        <f t="shared" si="2"/>
        <v>0</v>
      </c>
    </row>
    <row r="8" spans="1:36" s="172" customFormat="1" hidden="1">
      <c r="A8" s="165" t="s">
        <v>252</v>
      </c>
      <c r="B8" s="165" t="s">
        <v>246</v>
      </c>
      <c r="C8" s="274" t="s">
        <v>255</v>
      </c>
      <c r="D8" s="175" t="s">
        <v>256</v>
      </c>
      <c r="E8" s="179" t="s">
        <v>161</v>
      </c>
      <c r="F8" s="223"/>
      <c r="G8" s="210" t="s">
        <v>36</v>
      </c>
      <c r="H8" s="208">
        <v>7</v>
      </c>
      <c r="I8" s="113">
        <f>SUM(P8:U8)</f>
        <v>0</v>
      </c>
      <c r="J8" s="168"/>
      <c r="K8" s="168"/>
      <c r="L8" s="168"/>
      <c r="M8" s="168"/>
      <c r="N8" s="168"/>
      <c r="O8" s="168"/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8"/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D8" s="174">
        <f t="shared" si="4"/>
        <v>0</v>
      </c>
      <c r="AE8" s="174">
        <f t="shared" si="2"/>
        <v>0</v>
      </c>
      <c r="AF8" s="174">
        <f t="shared" si="2"/>
        <v>0</v>
      </c>
      <c r="AG8" s="174">
        <f t="shared" si="2"/>
        <v>0</v>
      </c>
      <c r="AH8" s="174">
        <f t="shared" si="2"/>
        <v>0</v>
      </c>
      <c r="AI8" s="174">
        <f t="shared" si="2"/>
        <v>0</v>
      </c>
      <c r="AJ8" s="174">
        <f t="shared" si="2"/>
        <v>0</v>
      </c>
    </row>
    <row r="9" spans="1:36" s="172" customFormat="1" hidden="1">
      <c r="A9" s="165" t="s">
        <v>252</v>
      </c>
      <c r="B9" s="165" t="s">
        <v>246</v>
      </c>
      <c r="C9" s="274"/>
      <c r="D9" s="175" t="s">
        <v>257</v>
      </c>
      <c r="E9" s="179" t="s">
        <v>161</v>
      </c>
      <c r="F9" s="175" t="s">
        <v>258</v>
      </c>
      <c r="G9" s="210" t="s">
        <v>36</v>
      </c>
      <c r="H9" s="208">
        <v>7</v>
      </c>
      <c r="I9" s="113">
        <f t="shared" ref="I9" si="5">SUM(P9:U9)</f>
        <v>0</v>
      </c>
      <c r="J9" s="238"/>
      <c r="K9" s="239"/>
      <c r="L9" s="239"/>
      <c r="M9" s="239"/>
      <c r="N9" s="239"/>
      <c r="O9" s="239"/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0">
        <v>0</v>
      </c>
      <c r="V9" s="188"/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D9" s="174">
        <f t="shared" si="4"/>
        <v>0</v>
      </c>
      <c r="AE9" s="174">
        <f t="shared" si="2"/>
        <v>0</v>
      </c>
      <c r="AF9" s="174">
        <f t="shared" si="2"/>
        <v>0</v>
      </c>
      <c r="AG9" s="174">
        <f t="shared" si="2"/>
        <v>0</v>
      </c>
      <c r="AH9" s="174">
        <f t="shared" si="2"/>
        <v>0</v>
      </c>
      <c r="AI9" s="174">
        <f t="shared" si="2"/>
        <v>0</v>
      </c>
      <c r="AJ9" s="174">
        <f t="shared" si="2"/>
        <v>0</v>
      </c>
    </row>
    <row r="10" spans="1:36" ht="203.45" customHeight="1">
      <c r="A10" s="18" t="s">
        <v>252</v>
      </c>
      <c r="B10" s="18" t="s">
        <v>246</v>
      </c>
      <c r="C10" s="274"/>
      <c r="D10" s="24" t="s">
        <v>259</v>
      </c>
      <c r="E10" s="20" t="s">
        <v>161</v>
      </c>
      <c r="F10" s="24" t="s">
        <v>260</v>
      </c>
      <c r="G10" s="204" t="s">
        <v>29</v>
      </c>
      <c r="H10" s="177">
        <v>7</v>
      </c>
      <c r="I10" s="39">
        <f t="shared" si="3"/>
        <v>180000</v>
      </c>
      <c r="J10" s="24" t="s">
        <v>261</v>
      </c>
      <c r="K10" s="24" t="s">
        <v>262</v>
      </c>
      <c r="L10" s="24" t="s">
        <v>263</v>
      </c>
      <c r="M10" s="24" t="s">
        <v>264</v>
      </c>
      <c r="N10" s="227"/>
      <c r="O10" s="227"/>
      <c r="P10" s="228">
        <v>30000</v>
      </c>
      <c r="Q10" s="228">
        <v>80000</v>
      </c>
      <c r="R10" s="228">
        <v>20000</v>
      </c>
      <c r="S10" s="228">
        <v>50000</v>
      </c>
      <c r="T10" s="228">
        <v>0</v>
      </c>
      <c r="U10" s="228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D10" s="1">
        <f t="shared" si="4"/>
        <v>0</v>
      </c>
      <c r="AE10" s="1">
        <f t="shared" si="2"/>
        <v>0</v>
      </c>
      <c r="AF10" s="1">
        <f t="shared" si="2"/>
        <v>0</v>
      </c>
      <c r="AG10" s="1">
        <f t="shared" si="2"/>
        <v>0</v>
      </c>
      <c r="AH10" s="1">
        <f t="shared" si="2"/>
        <v>0</v>
      </c>
      <c r="AI10" s="1">
        <f t="shared" si="2"/>
        <v>180000</v>
      </c>
      <c r="AJ10" s="1">
        <f t="shared" si="2"/>
        <v>0</v>
      </c>
    </row>
    <row r="11" spans="1:36" s="172" customFormat="1" ht="19.149999999999999" hidden="1" customHeight="1">
      <c r="A11" s="165" t="s">
        <v>252</v>
      </c>
      <c r="B11" s="165" t="s">
        <v>246</v>
      </c>
      <c r="C11" s="274"/>
      <c r="D11" s="175" t="s">
        <v>265</v>
      </c>
      <c r="E11" s="179" t="s">
        <v>161</v>
      </c>
      <c r="F11" s="179"/>
      <c r="G11" s="210" t="s">
        <v>36</v>
      </c>
      <c r="H11" s="208">
        <v>7</v>
      </c>
      <c r="I11" s="113">
        <f t="shared" si="3"/>
        <v>0</v>
      </c>
      <c r="J11" s="168"/>
      <c r="K11" s="168"/>
      <c r="L11" s="168"/>
      <c r="M11" s="168"/>
      <c r="N11" s="168"/>
      <c r="O11" s="168"/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8"/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D11" s="174">
        <f t="shared" si="4"/>
        <v>0</v>
      </c>
      <c r="AE11" s="174">
        <f t="shared" si="2"/>
        <v>0</v>
      </c>
      <c r="AF11" s="174">
        <f t="shared" si="2"/>
        <v>0</v>
      </c>
      <c r="AG11" s="174">
        <f t="shared" si="2"/>
        <v>0</v>
      </c>
      <c r="AH11" s="174">
        <f t="shared" si="2"/>
        <v>0</v>
      </c>
      <c r="AI11" s="174">
        <f t="shared" si="2"/>
        <v>0</v>
      </c>
      <c r="AJ11" s="174">
        <f t="shared" si="2"/>
        <v>0</v>
      </c>
    </row>
    <row r="12" spans="1:36" ht="27" customHeight="1">
      <c r="A12" s="12" t="s">
        <v>266</v>
      </c>
      <c r="B12" s="12"/>
      <c r="C12" s="12"/>
      <c r="D12" s="12" t="s">
        <v>267</v>
      </c>
      <c r="E12" s="12"/>
      <c r="F12" s="12"/>
      <c r="G12" s="195"/>
      <c r="H12" s="195"/>
      <c r="I12" s="57"/>
      <c r="J12" s="12"/>
      <c r="K12" s="12"/>
      <c r="L12" s="12"/>
      <c r="M12" s="12"/>
      <c r="N12" s="12"/>
      <c r="O12" s="12"/>
      <c r="P12" s="43"/>
      <c r="Q12" s="43"/>
      <c r="R12" s="43"/>
      <c r="S12" s="43"/>
      <c r="T12" s="43"/>
      <c r="U12" s="43"/>
      <c r="W12" s="43"/>
      <c r="X12" s="43"/>
      <c r="Y12" s="43"/>
      <c r="Z12" s="43"/>
      <c r="AA12" s="43"/>
      <c r="AB12" s="43"/>
      <c r="AD12" s="47">
        <f t="shared" si="4"/>
        <v>0</v>
      </c>
      <c r="AE12" s="47">
        <f t="shared" si="2"/>
        <v>0</v>
      </c>
      <c r="AF12" s="47">
        <f t="shared" si="2"/>
        <v>0</v>
      </c>
      <c r="AG12" s="47">
        <f t="shared" si="2"/>
        <v>0</v>
      </c>
      <c r="AH12" s="47">
        <f t="shared" si="2"/>
        <v>0</v>
      </c>
      <c r="AI12" s="47">
        <f t="shared" si="2"/>
        <v>0</v>
      </c>
      <c r="AJ12" s="47">
        <f t="shared" si="2"/>
        <v>0</v>
      </c>
    </row>
    <row r="13" spans="1:36" ht="339.6" customHeight="1">
      <c r="A13" s="18" t="s">
        <v>266</v>
      </c>
      <c r="B13" s="18" t="s">
        <v>246</v>
      </c>
      <c r="C13" s="274" t="s">
        <v>268</v>
      </c>
      <c r="D13" s="24" t="s">
        <v>269</v>
      </c>
      <c r="E13" s="20" t="s">
        <v>161</v>
      </c>
      <c r="F13" s="24" t="s">
        <v>270</v>
      </c>
      <c r="G13" s="204" t="s">
        <v>29</v>
      </c>
      <c r="H13" s="204">
        <v>7</v>
      </c>
      <c r="I13" s="39">
        <f t="shared" si="3"/>
        <v>575000</v>
      </c>
      <c r="J13" s="227"/>
      <c r="K13" s="24" t="s">
        <v>271</v>
      </c>
      <c r="L13" s="24" t="s">
        <v>272</v>
      </c>
      <c r="M13" s="24" t="s">
        <v>273</v>
      </c>
      <c r="N13" s="227"/>
      <c r="O13" s="227"/>
      <c r="P13" s="228"/>
      <c r="Q13" s="228">
        <v>325000</v>
      </c>
      <c r="R13" s="228">
        <v>200000</v>
      </c>
      <c r="S13" s="228">
        <v>50000</v>
      </c>
      <c r="T13" s="228">
        <v>0</v>
      </c>
      <c r="U13" s="228">
        <v>0</v>
      </c>
      <c r="W13" s="40">
        <v>0</v>
      </c>
      <c r="X13" s="40">
        <v>0</v>
      </c>
      <c r="Y13" s="39">
        <v>0</v>
      </c>
      <c r="Z13" s="40">
        <v>0</v>
      </c>
      <c r="AA13" s="40">
        <v>0</v>
      </c>
      <c r="AB13" s="40">
        <v>0</v>
      </c>
      <c r="AD13" s="46">
        <f t="shared" si="4"/>
        <v>0</v>
      </c>
      <c r="AE13" s="46">
        <f t="shared" si="2"/>
        <v>0</v>
      </c>
      <c r="AF13" s="46">
        <f t="shared" si="2"/>
        <v>0</v>
      </c>
      <c r="AG13" s="46">
        <f t="shared" si="2"/>
        <v>0</v>
      </c>
      <c r="AH13" s="46">
        <f t="shared" si="2"/>
        <v>0</v>
      </c>
      <c r="AI13" s="46">
        <f t="shared" si="2"/>
        <v>575000</v>
      </c>
      <c r="AJ13" s="46">
        <f t="shared" si="2"/>
        <v>0</v>
      </c>
    </row>
    <row r="14" spans="1:36" ht="122.85" customHeight="1">
      <c r="A14" s="18" t="s">
        <v>266</v>
      </c>
      <c r="B14" s="18" t="s">
        <v>246</v>
      </c>
      <c r="C14" s="274"/>
      <c r="D14" s="20" t="s">
        <v>274</v>
      </c>
      <c r="E14" s="20" t="s">
        <v>161</v>
      </c>
      <c r="F14" s="24" t="s">
        <v>275</v>
      </c>
      <c r="G14" s="204" t="s">
        <v>29</v>
      </c>
      <c r="H14" s="204">
        <v>7</v>
      </c>
      <c r="I14" s="39">
        <f t="shared" si="3"/>
        <v>180000</v>
      </c>
      <c r="J14" s="24" t="s">
        <v>276</v>
      </c>
      <c r="K14" s="232"/>
      <c r="L14" s="226"/>
      <c r="M14" s="226"/>
      <c r="N14" s="226"/>
      <c r="O14" s="226"/>
      <c r="P14" s="228">
        <v>180000</v>
      </c>
      <c r="Q14" s="228">
        <v>0</v>
      </c>
      <c r="R14" s="228">
        <v>0</v>
      </c>
      <c r="S14" s="228">
        <v>0</v>
      </c>
      <c r="T14" s="228">
        <v>0</v>
      </c>
      <c r="U14" s="228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D14" s="1">
        <f t="shared" si="4"/>
        <v>0</v>
      </c>
      <c r="AE14" s="1">
        <f t="shared" si="2"/>
        <v>0</v>
      </c>
      <c r="AF14" s="1">
        <f t="shared" si="2"/>
        <v>0</v>
      </c>
      <c r="AG14" s="1">
        <f t="shared" si="2"/>
        <v>0</v>
      </c>
      <c r="AH14" s="1">
        <f t="shared" si="2"/>
        <v>0</v>
      </c>
      <c r="AI14" s="1">
        <f t="shared" si="2"/>
        <v>180000</v>
      </c>
      <c r="AJ14" s="1">
        <f t="shared" si="2"/>
        <v>0</v>
      </c>
    </row>
    <row r="15" spans="1:36" ht="162">
      <c r="A15" s="18" t="s">
        <v>266</v>
      </c>
      <c r="B15" s="18" t="s">
        <v>246</v>
      </c>
      <c r="C15" s="274"/>
      <c r="D15" s="20" t="s">
        <v>277</v>
      </c>
      <c r="E15" s="20" t="s">
        <v>161</v>
      </c>
      <c r="F15" s="24" t="s">
        <v>278</v>
      </c>
      <c r="G15" s="204" t="s">
        <v>29</v>
      </c>
      <c r="H15" s="204">
        <v>7</v>
      </c>
      <c r="I15" s="39">
        <f t="shared" si="3"/>
        <v>20000</v>
      </c>
      <c r="J15" s="264"/>
      <c r="K15" s="264"/>
      <c r="L15" s="24" t="s">
        <v>279</v>
      </c>
      <c r="M15" s="264"/>
      <c r="N15" s="264"/>
      <c r="O15" s="264"/>
      <c r="P15" s="228">
        <v>0</v>
      </c>
      <c r="Q15" s="228">
        <v>0</v>
      </c>
      <c r="R15" s="228">
        <v>20000</v>
      </c>
      <c r="S15" s="228">
        <v>0</v>
      </c>
      <c r="T15" s="228">
        <v>0</v>
      </c>
      <c r="U15" s="228">
        <v>0</v>
      </c>
      <c r="W15" s="40">
        <v>0</v>
      </c>
      <c r="X15" s="44">
        <v>0</v>
      </c>
      <c r="Y15" s="40">
        <v>0</v>
      </c>
      <c r="Z15" s="40">
        <v>0</v>
      </c>
      <c r="AA15" s="40">
        <v>0</v>
      </c>
      <c r="AB15" s="40">
        <v>0</v>
      </c>
      <c r="AD15" s="1">
        <f t="shared" si="4"/>
        <v>0</v>
      </c>
      <c r="AE15" s="1">
        <f t="shared" si="2"/>
        <v>0</v>
      </c>
      <c r="AF15" s="1">
        <f t="shared" si="2"/>
        <v>0</v>
      </c>
      <c r="AG15" s="1">
        <f t="shared" si="2"/>
        <v>0</v>
      </c>
      <c r="AH15" s="1">
        <f t="shared" si="2"/>
        <v>0</v>
      </c>
      <c r="AI15" s="1">
        <f t="shared" si="2"/>
        <v>20000</v>
      </c>
      <c r="AJ15" s="1">
        <f t="shared" si="2"/>
        <v>0</v>
      </c>
    </row>
    <row r="16" spans="1:36" s="172" customFormat="1" hidden="1">
      <c r="A16" s="165" t="s">
        <v>266</v>
      </c>
      <c r="B16" s="165" t="s">
        <v>246</v>
      </c>
      <c r="C16" s="274"/>
      <c r="D16" s="179" t="s">
        <v>280</v>
      </c>
      <c r="E16" s="179" t="s">
        <v>161</v>
      </c>
      <c r="F16" s="175"/>
      <c r="G16" s="210" t="s">
        <v>36</v>
      </c>
      <c r="H16" s="210">
        <v>7</v>
      </c>
      <c r="I16" s="113">
        <f t="shared" si="3"/>
        <v>0</v>
      </c>
      <c r="J16" s="190"/>
      <c r="K16" s="190"/>
      <c r="L16" s="190"/>
      <c r="M16" s="168"/>
      <c r="N16" s="190"/>
      <c r="O16" s="190"/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8"/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D16" s="174">
        <f t="shared" si="4"/>
        <v>0</v>
      </c>
      <c r="AE16" s="174">
        <f t="shared" si="2"/>
        <v>0</v>
      </c>
      <c r="AF16" s="174">
        <f t="shared" si="2"/>
        <v>0</v>
      </c>
      <c r="AG16" s="174">
        <f t="shared" si="2"/>
        <v>0</v>
      </c>
      <c r="AH16" s="174">
        <f t="shared" si="2"/>
        <v>0</v>
      </c>
      <c r="AI16" s="174">
        <f t="shared" si="2"/>
        <v>0</v>
      </c>
      <c r="AJ16" s="174">
        <f t="shared" si="2"/>
        <v>0</v>
      </c>
    </row>
    <row r="17" spans="1:36" s="172" customFormat="1" hidden="1">
      <c r="A17" s="165" t="s">
        <v>266</v>
      </c>
      <c r="B17" s="165" t="s">
        <v>246</v>
      </c>
      <c r="C17" s="274"/>
      <c r="D17" s="179" t="s">
        <v>281</v>
      </c>
      <c r="E17" s="179" t="s">
        <v>161</v>
      </c>
      <c r="F17" s="175"/>
      <c r="G17" s="210" t="s">
        <v>36</v>
      </c>
      <c r="H17" s="210">
        <v>7</v>
      </c>
      <c r="I17" s="113">
        <f t="shared" si="3"/>
        <v>0</v>
      </c>
      <c r="J17" s="190"/>
      <c r="K17" s="190"/>
      <c r="L17" s="175"/>
      <c r="M17" s="168"/>
      <c r="N17" s="190"/>
      <c r="O17" s="190"/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8"/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D17" s="174">
        <f t="shared" si="4"/>
        <v>0</v>
      </c>
      <c r="AE17" s="174">
        <f t="shared" si="2"/>
        <v>0</v>
      </c>
      <c r="AF17" s="174">
        <f t="shared" si="2"/>
        <v>0</v>
      </c>
      <c r="AG17" s="174">
        <f t="shared" si="2"/>
        <v>0</v>
      </c>
      <c r="AH17" s="174">
        <f t="shared" si="2"/>
        <v>0</v>
      </c>
      <c r="AI17" s="174">
        <f t="shared" si="2"/>
        <v>0</v>
      </c>
      <c r="AJ17" s="174">
        <f t="shared" si="2"/>
        <v>0</v>
      </c>
    </row>
    <row r="18" spans="1:36" s="172" customFormat="1" hidden="1">
      <c r="A18" s="165" t="s">
        <v>266</v>
      </c>
      <c r="B18" s="165" t="s">
        <v>246</v>
      </c>
      <c r="C18" s="274"/>
      <c r="D18" s="179" t="s">
        <v>282</v>
      </c>
      <c r="E18" s="179" t="s">
        <v>161</v>
      </c>
      <c r="F18" s="175"/>
      <c r="G18" s="210" t="s">
        <v>36</v>
      </c>
      <c r="H18" s="210">
        <v>7</v>
      </c>
      <c r="I18" s="113">
        <f t="shared" si="3"/>
        <v>0</v>
      </c>
      <c r="J18" s="190"/>
      <c r="K18" s="190"/>
      <c r="L18" s="190"/>
      <c r="M18" s="168"/>
      <c r="N18" s="190"/>
      <c r="O18" s="190"/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8"/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D18" s="174">
        <f t="shared" si="4"/>
        <v>0</v>
      </c>
      <c r="AE18" s="174">
        <f t="shared" si="2"/>
        <v>0</v>
      </c>
      <c r="AF18" s="174">
        <f t="shared" si="2"/>
        <v>0</v>
      </c>
      <c r="AG18" s="174">
        <f t="shared" si="2"/>
        <v>0</v>
      </c>
      <c r="AH18" s="174">
        <f t="shared" si="2"/>
        <v>0</v>
      </c>
      <c r="AI18" s="174">
        <f t="shared" si="2"/>
        <v>0</v>
      </c>
      <c r="AJ18" s="174">
        <f t="shared" si="2"/>
        <v>0</v>
      </c>
    </row>
    <row r="19" spans="1:36" ht="27" customHeight="1">
      <c r="A19" s="12" t="s">
        <v>283</v>
      </c>
      <c r="B19" s="12"/>
      <c r="C19" s="12"/>
      <c r="D19" s="12" t="s">
        <v>284</v>
      </c>
      <c r="E19" s="12"/>
      <c r="F19" s="12"/>
      <c r="G19" s="195"/>
      <c r="H19" s="195"/>
      <c r="I19" s="57"/>
      <c r="J19" s="12"/>
      <c r="K19" s="12"/>
      <c r="L19" s="12"/>
      <c r="M19" s="12"/>
      <c r="N19" s="12"/>
      <c r="O19" s="12"/>
      <c r="P19" s="43"/>
      <c r="Q19" s="43"/>
      <c r="R19" s="43"/>
      <c r="S19" s="43"/>
      <c r="T19" s="43"/>
      <c r="U19" s="43"/>
      <c r="W19" s="43"/>
      <c r="X19" s="43"/>
      <c r="Y19" s="43"/>
      <c r="Z19" s="43"/>
      <c r="AA19" s="43"/>
      <c r="AB19" s="43"/>
      <c r="AD19" s="47">
        <f t="shared" si="4"/>
        <v>0</v>
      </c>
      <c r="AE19" s="47">
        <f t="shared" si="2"/>
        <v>0</v>
      </c>
      <c r="AF19" s="47">
        <f t="shared" si="2"/>
        <v>0</v>
      </c>
      <c r="AG19" s="47">
        <f t="shared" si="2"/>
        <v>0</v>
      </c>
      <c r="AH19" s="47">
        <f t="shared" si="2"/>
        <v>0</v>
      </c>
      <c r="AI19" s="47">
        <f t="shared" si="2"/>
        <v>0</v>
      </c>
      <c r="AJ19" s="47">
        <f t="shared" si="2"/>
        <v>0</v>
      </c>
    </row>
    <row r="20" spans="1:36" ht="305.45" customHeight="1">
      <c r="A20" s="18" t="s">
        <v>283</v>
      </c>
      <c r="B20" s="18" t="s">
        <v>246</v>
      </c>
      <c r="C20" s="274" t="s">
        <v>285</v>
      </c>
      <c r="D20" s="24" t="s">
        <v>286</v>
      </c>
      <c r="E20" s="24" t="s">
        <v>161</v>
      </c>
      <c r="F20" s="24" t="s">
        <v>287</v>
      </c>
      <c r="G20" s="204" t="s">
        <v>29</v>
      </c>
      <c r="H20" s="204">
        <v>7</v>
      </c>
      <c r="I20" s="39">
        <f t="shared" si="3"/>
        <v>1860000</v>
      </c>
      <c r="J20" s="226"/>
      <c r="K20" s="29" t="s">
        <v>288</v>
      </c>
      <c r="L20" s="29" t="s">
        <v>289</v>
      </c>
      <c r="M20" s="29" t="s">
        <v>290</v>
      </c>
      <c r="N20" s="29" t="s">
        <v>291</v>
      </c>
      <c r="O20" s="29" t="s">
        <v>292</v>
      </c>
      <c r="P20" s="228">
        <v>0</v>
      </c>
      <c r="Q20" s="228">
        <v>100000</v>
      </c>
      <c r="R20" s="228">
        <v>510000</v>
      </c>
      <c r="S20" s="228">
        <v>470000</v>
      </c>
      <c r="T20" s="228">
        <v>400000</v>
      </c>
      <c r="U20" s="228">
        <v>380000</v>
      </c>
      <c r="W20" s="40">
        <v>0</v>
      </c>
      <c r="X20" s="44">
        <v>0</v>
      </c>
      <c r="Y20" s="40">
        <v>0</v>
      </c>
      <c r="Z20" s="40">
        <v>0</v>
      </c>
      <c r="AA20" s="40">
        <v>0</v>
      </c>
      <c r="AB20" s="40">
        <v>0</v>
      </c>
      <c r="AD20" s="46">
        <f t="shared" si="4"/>
        <v>0</v>
      </c>
      <c r="AE20" s="46">
        <f t="shared" si="2"/>
        <v>0</v>
      </c>
      <c r="AF20" s="46">
        <f t="shared" si="2"/>
        <v>0</v>
      </c>
      <c r="AG20" s="46">
        <f t="shared" si="2"/>
        <v>0</v>
      </c>
      <c r="AH20" s="46">
        <f t="shared" si="2"/>
        <v>0</v>
      </c>
      <c r="AI20" s="46">
        <f t="shared" si="2"/>
        <v>1860000</v>
      </c>
      <c r="AJ20" s="46">
        <f t="shared" si="2"/>
        <v>0</v>
      </c>
    </row>
    <row r="21" spans="1:36" ht="71.099999999999994" customHeight="1">
      <c r="A21" s="18" t="s">
        <v>283</v>
      </c>
      <c r="B21" s="18" t="s">
        <v>246</v>
      </c>
      <c r="C21" s="274"/>
      <c r="D21" s="24" t="s">
        <v>293</v>
      </c>
      <c r="E21" s="24" t="s">
        <v>161</v>
      </c>
      <c r="F21" s="24" t="s">
        <v>294</v>
      </c>
      <c r="G21" s="204" t="s">
        <v>29</v>
      </c>
      <c r="H21" s="204">
        <v>7</v>
      </c>
      <c r="I21" s="39">
        <f t="shared" si="3"/>
        <v>300000</v>
      </c>
      <c r="J21" s="232"/>
      <c r="K21" s="29" t="s">
        <v>295</v>
      </c>
      <c r="L21" s="29" t="s">
        <v>296</v>
      </c>
      <c r="M21" s="226"/>
      <c r="N21" s="226"/>
      <c r="O21" s="226"/>
      <c r="P21" s="228">
        <v>0</v>
      </c>
      <c r="Q21" s="228">
        <v>245000</v>
      </c>
      <c r="R21" s="228">
        <v>55000</v>
      </c>
      <c r="S21" s="228">
        <v>0</v>
      </c>
      <c r="T21" s="228">
        <v>0</v>
      </c>
      <c r="U21" s="228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D21" s="46">
        <f t="shared" si="4"/>
        <v>0</v>
      </c>
      <c r="AE21" s="46">
        <f t="shared" si="2"/>
        <v>0</v>
      </c>
      <c r="AF21" s="46">
        <f t="shared" si="2"/>
        <v>0</v>
      </c>
      <c r="AG21" s="46">
        <f t="shared" si="2"/>
        <v>0</v>
      </c>
      <c r="AH21" s="46">
        <f t="shared" si="2"/>
        <v>0</v>
      </c>
      <c r="AI21" s="46">
        <f t="shared" si="2"/>
        <v>300000</v>
      </c>
      <c r="AJ21" s="46">
        <f t="shared" si="2"/>
        <v>0</v>
      </c>
    </row>
    <row r="22" spans="1:36" s="172" customFormat="1" ht="36" hidden="1">
      <c r="A22" s="165" t="s">
        <v>283</v>
      </c>
      <c r="B22" s="165" t="s">
        <v>246</v>
      </c>
      <c r="C22" s="274"/>
      <c r="D22" s="175" t="s">
        <v>297</v>
      </c>
      <c r="E22" s="175" t="s">
        <v>161</v>
      </c>
      <c r="F22" s="175"/>
      <c r="G22" s="210" t="s">
        <v>36</v>
      </c>
      <c r="H22" s="210">
        <v>7</v>
      </c>
      <c r="I22" s="113">
        <f t="shared" si="3"/>
        <v>0</v>
      </c>
      <c r="J22" s="168"/>
      <c r="K22" s="168"/>
      <c r="L22" s="167"/>
      <c r="M22" s="168"/>
      <c r="N22" s="190"/>
      <c r="O22" s="190"/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8"/>
      <c r="W22" s="183">
        <v>0</v>
      </c>
      <c r="X22" s="183">
        <v>0</v>
      </c>
      <c r="Y22" s="113">
        <v>0</v>
      </c>
      <c r="Z22" s="183">
        <v>0</v>
      </c>
      <c r="AA22" s="183">
        <v>0</v>
      </c>
      <c r="AB22" s="183">
        <v>0</v>
      </c>
      <c r="AD22" s="174">
        <f t="shared" si="4"/>
        <v>0</v>
      </c>
      <c r="AE22" s="174">
        <f t="shared" si="2"/>
        <v>0</v>
      </c>
      <c r="AF22" s="174">
        <f t="shared" si="2"/>
        <v>0</v>
      </c>
      <c r="AG22" s="174">
        <f t="shared" si="2"/>
        <v>0</v>
      </c>
      <c r="AH22" s="174">
        <f t="shared" si="2"/>
        <v>0</v>
      </c>
      <c r="AI22" s="174">
        <f t="shared" si="2"/>
        <v>0</v>
      </c>
      <c r="AJ22" s="174">
        <f t="shared" si="2"/>
        <v>0</v>
      </c>
    </row>
    <row r="23" spans="1:36" s="172" customFormat="1" hidden="1">
      <c r="A23" s="165" t="s">
        <v>283</v>
      </c>
      <c r="B23" s="165" t="s">
        <v>246</v>
      </c>
      <c r="C23" s="274"/>
      <c r="D23" s="175" t="s">
        <v>298</v>
      </c>
      <c r="E23" s="175" t="s">
        <v>161</v>
      </c>
      <c r="F23" s="175"/>
      <c r="G23" s="210" t="s">
        <v>36</v>
      </c>
      <c r="H23" s="210">
        <v>7</v>
      </c>
      <c r="I23" s="113">
        <f t="shared" si="3"/>
        <v>0</v>
      </c>
      <c r="J23" s="168"/>
      <c r="K23" s="168"/>
      <c r="L23" s="167"/>
      <c r="M23" s="168"/>
      <c r="N23" s="190"/>
      <c r="O23" s="190"/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8"/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D23" s="174">
        <f t="shared" si="4"/>
        <v>0</v>
      </c>
      <c r="AE23" s="174">
        <f t="shared" si="2"/>
        <v>0</v>
      </c>
      <c r="AF23" s="174">
        <f t="shared" si="2"/>
        <v>0</v>
      </c>
      <c r="AG23" s="174">
        <f t="shared" si="2"/>
        <v>0</v>
      </c>
      <c r="AH23" s="174">
        <f t="shared" si="2"/>
        <v>0</v>
      </c>
      <c r="AI23" s="174">
        <f t="shared" si="2"/>
        <v>0</v>
      </c>
      <c r="AJ23" s="174">
        <f t="shared" si="2"/>
        <v>0</v>
      </c>
    </row>
    <row r="24" spans="1:36" s="172" customFormat="1" ht="36" hidden="1">
      <c r="A24" s="165" t="s">
        <v>283</v>
      </c>
      <c r="B24" s="165" t="s">
        <v>246</v>
      </c>
      <c r="C24" s="274"/>
      <c r="D24" s="175" t="s">
        <v>299</v>
      </c>
      <c r="E24" s="175" t="s">
        <v>161</v>
      </c>
      <c r="F24" s="175"/>
      <c r="G24" s="210" t="s">
        <v>36</v>
      </c>
      <c r="H24" s="210">
        <v>7</v>
      </c>
      <c r="I24" s="113">
        <f t="shared" si="3"/>
        <v>0</v>
      </c>
      <c r="J24" s="168"/>
      <c r="K24" s="168"/>
      <c r="L24" s="167"/>
      <c r="M24" s="168"/>
      <c r="N24" s="190"/>
      <c r="O24" s="190"/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8"/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D24" s="174">
        <f t="shared" si="4"/>
        <v>0</v>
      </c>
      <c r="AE24" s="174">
        <f t="shared" si="2"/>
        <v>0</v>
      </c>
      <c r="AF24" s="174">
        <f t="shared" si="2"/>
        <v>0</v>
      </c>
      <c r="AG24" s="174">
        <f t="shared" si="2"/>
        <v>0</v>
      </c>
      <c r="AH24" s="174">
        <f t="shared" si="2"/>
        <v>0</v>
      </c>
      <c r="AI24" s="174">
        <f t="shared" si="2"/>
        <v>0</v>
      </c>
      <c r="AJ24" s="174">
        <f t="shared" si="2"/>
        <v>0</v>
      </c>
    </row>
    <row r="25" spans="1:36" s="172" customFormat="1" hidden="1">
      <c r="A25" s="165" t="s">
        <v>283</v>
      </c>
      <c r="B25" s="165" t="s">
        <v>246</v>
      </c>
      <c r="C25" s="274"/>
      <c r="D25" s="175" t="s">
        <v>300</v>
      </c>
      <c r="E25" s="175" t="s">
        <v>161</v>
      </c>
      <c r="F25" s="175"/>
      <c r="G25" s="210" t="s">
        <v>36</v>
      </c>
      <c r="H25" s="210">
        <v>7</v>
      </c>
      <c r="I25" s="113">
        <f t="shared" si="3"/>
        <v>0</v>
      </c>
      <c r="J25" s="168"/>
      <c r="K25" s="168"/>
      <c r="L25" s="167"/>
      <c r="M25" s="168"/>
      <c r="N25" s="190"/>
      <c r="O25" s="190"/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8"/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D25" s="174">
        <f t="shared" si="4"/>
        <v>0</v>
      </c>
      <c r="AE25" s="174">
        <f t="shared" si="2"/>
        <v>0</v>
      </c>
      <c r="AF25" s="174">
        <f t="shared" si="2"/>
        <v>0</v>
      </c>
      <c r="AG25" s="174">
        <f t="shared" si="2"/>
        <v>0</v>
      </c>
      <c r="AH25" s="174">
        <f t="shared" si="2"/>
        <v>0</v>
      </c>
      <c r="AI25" s="174">
        <f t="shared" si="2"/>
        <v>0</v>
      </c>
      <c r="AJ25" s="174">
        <f t="shared" si="2"/>
        <v>0</v>
      </c>
    </row>
    <row r="26" spans="1:36" s="172" customFormat="1" hidden="1">
      <c r="A26" s="165" t="s">
        <v>283</v>
      </c>
      <c r="B26" s="165" t="s">
        <v>246</v>
      </c>
      <c r="C26" s="274"/>
      <c r="D26" s="175" t="s">
        <v>301</v>
      </c>
      <c r="E26" s="175" t="s">
        <v>161</v>
      </c>
      <c r="F26" s="175"/>
      <c r="G26" s="210" t="s">
        <v>36</v>
      </c>
      <c r="H26" s="210">
        <v>7</v>
      </c>
      <c r="I26" s="113">
        <f t="shared" si="3"/>
        <v>0</v>
      </c>
      <c r="J26" s="168"/>
      <c r="K26" s="168"/>
      <c r="L26" s="167"/>
      <c r="M26" s="168"/>
      <c r="N26" s="168"/>
      <c r="O26" s="168"/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8"/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D26" s="174">
        <f t="shared" si="4"/>
        <v>0</v>
      </c>
      <c r="AE26" s="174">
        <f t="shared" si="2"/>
        <v>0</v>
      </c>
      <c r="AF26" s="174">
        <f t="shared" si="2"/>
        <v>0</v>
      </c>
      <c r="AG26" s="174">
        <f t="shared" si="2"/>
        <v>0</v>
      </c>
      <c r="AH26" s="174">
        <f t="shared" si="2"/>
        <v>0</v>
      </c>
      <c r="AI26" s="174">
        <f t="shared" si="2"/>
        <v>0</v>
      </c>
      <c r="AJ26" s="174">
        <f t="shared" si="2"/>
        <v>0</v>
      </c>
    </row>
    <row r="27" spans="1:36" s="172" customFormat="1" hidden="1">
      <c r="A27" s="165" t="s">
        <v>283</v>
      </c>
      <c r="B27" s="165" t="s">
        <v>246</v>
      </c>
      <c r="C27" s="274"/>
      <c r="D27" s="175" t="s">
        <v>302</v>
      </c>
      <c r="E27" s="175"/>
      <c r="F27" s="175"/>
      <c r="G27" s="210" t="s">
        <v>36</v>
      </c>
      <c r="H27" s="210">
        <v>7</v>
      </c>
      <c r="I27" s="113">
        <f t="shared" si="3"/>
        <v>0</v>
      </c>
      <c r="J27" s="168"/>
      <c r="K27" s="168"/>
      <c r="L27" s="167"/>
      <c r="M27" s="168"/>
      <c r="N27" s="168"/>
      <c r="O27" s="168"/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8"/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D27" s="174"/>
      <c r="AE27" s="174"/>
      <c r="AF27" s="174"/>
      <c r="AG27" s="174"/>
      <c r="AH27" s="174"/>
      <c r="AI27" s="174">
        <f t="shared" si="2"/>
        <v>0</v>
      </c>
      <c r="AJ27" s="174"/>
    </row>
    <row r="28" spans="1:36" s="172" customFormat="1" hidden="1">
      <c r="A28" s="165" t="s">
        <v>283</v>
      </c>
      <c r="B28" s="165" t="s">
        <v>246</v>
      </c>
      <c r="C28" s="274"/>
      <c r="D28" s="175" t="s">
        <v>303</v>
      </c>
      <c r="E28" s="175" t="s">
        <v>161</v>
      </c>
      <c r="F28" s="175"/>
      <c r="G28" s="210" t="s">
        <v>36</v>
      </c>
      <c r="H28" s="210">
        <v>7</v>
      </c>
      <c r="I28" s="113">
        <f t="shared" si="3"/>
        <v>0</v>
      </c>
      <c r="J28" s="168"/>
      <c r="K28" s="168"/>
      <c r="L28" s="167"/>
      <c r="M28" s="168"/>
      <c r="N28" s="168"/>
      <c r="O28" s="168"/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8"/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D28" s="174">
        <f t="shared" si="4"/>
        <v>0</v>
      </c>
      <c r="AE28" s="174">
        <f t="shared" si="2"/>
        <v>0</v>
      </c>
      <c r="AF28" s="174">
        <f t="shared" si="2"/>
        <v>0</v>
      </c>
      <c r="AG28" s="174">
        <f t="shared" si="2"/>
        <v>0</v>
      </c>
      <c r="AH28" s="174">
        <f t="shared" si="2"/>
        <v>0</v>
      </c>
      <c r="AI28" s="174">
        <f t="shared" si="2"/>
        <v>0</v>
      </c>
      <c r="AJ28" s="174">
        <f t="shared" si="2"/>
        <v>0</v>
      </c>
    </row>
    <row r="29" spans="1:36" ht="22.5" customHeight="1">
      <c r="A29" s="12"/>
      <c r="B29" s="12"/>
      <c r="C29" s="12"/>
      <c r="D29" s="12"/>
      <c r="E29" s="12"/>
      <c r="F29" s="12"/>
      <c r="G29" s="195"/>
      <c r="H29" s="195"/>
      <c r="I29" s="57"/>
      <c r="J29" s="12"/>
      <c r="K29" s="12"/>
      <c r="L29" s="12"/>
      <c r="M29" s="12"/>
      <c r="N29" s="12"/>
      <c r="O29" s="12"/>
      <c r="P29" s="43">
        <f>SUM(P5:P28)</f>
        <v>880000</v>
      </c>
      <c r="Q29" s="43">
        <f>SUM(Q5:Q28)</f>
        <v>750000</v>
      </c>
      <c r="R29" s="43">
        <f t="shared" ref="R29:U29" si="6">SUM(R5:R28)</f>
        <v>805000</v>
      </c>
      <c r="S29" s="43">
        <f t="shared" si="6"/>
        <v>570000</v>
      </c>
      <c r="T29" s="43">
        <f t="shared" si="6"/>
        <v>400000</v>
      </c>
      <c r="U29" s="43">
        <f t="shared" si="6"/>
        <v>380000</v>
      </c>
      <c r="W29" s="43">
        <f>SUM(W5:W28)</f>
        <v>0</v>
      </c>
      <c r="X29" s="43">
        <f t="shared" ref="X29:AB29" si="7">SUM(X5:X28)</f>
        <v>0</v>
      </c>
      <c r="Y29" s="43">
        <f t="shared" si="7"/>
        <v>0</v>
      </c>
      <c r="Z29" s="43">
        <f t="shared" si="7"/>
        <v>0</v>
      </c>
      <c r="AA29" s="43">
        <f t="shared" si="7"/>
        <v>0</v>
      </c>
      <c r="AB29" s="43">
        <f t="shared" si="7"/>
        <v>0</v>
      </c>
      <c r="AD29" s="47">
        <f>SUM(AD5:AD28)</f>
        <v>0</v>
      </c>
      <c r="AE29" s="47">
        <f t="shared" ref="AE29:AI29" si="8">SUM(AE5:AE28)</f>
        <v>0</v>
      </c>
      <c r="AF29" s="47">
        <f t="shared" si="8"/>
        <v>0</v>
      </c>
      <c r="AG29" s="47">
        <f t="shared" si="8"/>
        <v>0</v>
      </c>
      <c r="AH29" s="47">
        <f t="shared" si="8"/>
        <v>0</v>
      </c>
      <c r="AI29" s="47">
        <f t="shared" si="8"/>
        <v>3785000</v>
      </c>
      <c r="AJ29" s="47">
        <f>SUM(AJ5:AJ28)</f>
        <v>0</v>
      </c>
    </row>
    <row r="30" spans="1:36" ht="26.25" customHeight="1">
      <c r="I30" s="1"/>
      <c r="Q30" s="35"/>
    </row>
    <row r="31" spans="1:36" ht="24" customHeight="1">
      <c r="A31" s="8"/>
      <c r="B31" s="8"/>
      <c r="C31" s="8"/>
      <c r="G31" s="272"/>
      <c r="H31" s="272"/>
      <c r="I31" s="1"/>
    </row>
    <row r="32" spans="1:36">
      <c r="D32" s="36" t="s">
        <v>137</v>
      </c>
      <c r="E32" s="38" t="s">
        <v>138</v>
      </c>
      <c r="F32" s="8"/>
      <c r="G32" s="196"/>
      <c r="H32" s="196"/>
      <c r="I32" s="65"/>
    </row>
    <row r="33" spans="1:9">
      <c r="A33" s="9"/>
      <c r="B33" s="9"/>
      <c r="C33" s="9"/>
      <c r="D33" s="37" t="s">
        <v>139</v>
      </c>
      <c r="E33" s="39">
        <f>AD29</f>
        <v>0</v>
      </c>
      <c r="I33" s="1"/>
    </row>
    <row r="34" spans="1:9">
      <c r="A34" s="8"/>
      <c r="B34" s="8"/>
      <c r="C34" s="8"/>
      <c r="D34" s="37" t="s">
        <v>140</v>
      </c>
      <c r="E34" s="118">
        <f>AE29</f>
        <v>0</v>
      </c>
      <c r="F34" s="9"/>
      <c r="G34" s="197"/>
      <c r="H34" s="197"/>
      <c r="I34" s="205"/>
    </row>
    <row r="35" spans="1:9">
      <c r="A35" s="8"/>
      <c r="B35" s="8"/>
      <c r="C35" s="8"/>
      <c r="D35" s="37" t="s">
        <v>141</v>
      </c>
      <c r="E35" s="39">
        <f>AF29</f>
        <v>0</v>
      </c>
      <c r="F35" s="8"/>
      <c r="G35" s="196"/>
      <c r="H35" s="196"/>
      <c r="I35" s="65"/>
    </row>
    <row r="36" spans="1:9">
      <c r="A36" s="10"/>
      <c r="B36" s="10"/>
      <c r="C36" s="10"/>
      <c r="D36" s="37" t="s">
        <v>142</v>
      </c>
      <c r="E36" s="118">
        <f>AG29</f>
        <v>0</v>
      </c>
      <c r="F36" s="8"/>
      <c r="G36" s="196"/>
      <c r="H36" s="196"/>
      <c r="I36" s="65"/>
    </row>
    <row r="37" spans="1:9">
      <c r="A37" s="10"/>
      <c r="B37" s="10"/>
      <c r="C37" s="10"/>
      <c r="D37" s="37" t="s">
        <v>143</v>
      </c>
      <c r="E37" s="39">
        <f>AH29</f>
        <v>0</v>
      </c>
      <c r="F37" s="10"/>
      <c r="G37" s="198"/>
      <c r="H37" s="198"/>
      <c r="I37" s="206"/>
    </row>
    <row r="38" spans="1:9">
      <c r="D38" s="37" t="s">
        <v>144</v>
      </c>
      <c r="E38" s="118">
        <f>AI29</f>
        <v>3785000</v>
      </c>
      <c r="F38" s="10"/>
      <c r="G38" s="198"/>
      <c r="H38" s="198"/>
      <c r="I38" s="206"/>
    </row>
    <row r="39" spans="1:9">
      <c r="A39" s="7"/>
      <c r="B39" s="7"/>
      <c r="C39" s="7"/>
      <c r="D39" s="37" t="s">
        <v>193</v>
      </c>
      <c r="E39" s="39">
        <f>AJ29</f>
        <v>0</v>
      </c>
      <c r="F39" s="10"/>
      <c r="G39" s="198"/>
      <c r="H39" s="198"/>
      <c r="I39" s="206"/>
    </row>
    <row r="40" spans="1:9">
      <c r="D40" s="37" t="s">
        <v>304</v>
      </c>
      <c r="E40" s="119">
        <f>SUM(E33:E39)</f>
        <v>3785000</v>
      </c>
      <c r="F40" s="7"/>
      <c r="G40" s="199"/>
      <c r="H40" s="199"/>
      <c r="I40" s="207"/>
    </row>
    <row r="41" spans="1:9">
      <c r="E41" s="1"/>
      <c r="I41" s="1"/>
    </row>
    <row r="42" spans="1:9">
      <c r="D42" s="37" t="s">
        <v>147</v>
      </c>
      <c r="E42" s="40">
        <f>E40-E43</f>
        <v>3785000</v>
      </c>
      <c r="I42" s="1"/>
    </row>
    <row r="43" spans="1:9">
      <c r="D43" s="37" t="s">
        <v>148</v>
      </c>
      <c r="E43" s="120">
        <f>SUM(W29:AB29)</f>
        <v>0</v>
      </c>
      <c r="I43" s="1"/>
    </row>
    <row r="45" spans="1:9" hidden="1">
      <c r="D45" s="36" t="s">
        <v>137</v>
      </c>
      <c r="E45" s="38" t="s">
        <v>138</v>
      </c>
    </row>
    <row r="46" spans="1:9" hidden="1">
      <c r="D46" s="37" t="s">
        <v>15</v>
      </c>
      <c r="E46" s="118">
        <f>P29</f>
        <v>880000</v>
      </c>
    </row>
    <row r="47" spans="1:9" hidden="1">
      <c r="D47" s="112" t="s">
        <v>16</v>
      </c>
      <c r="E47" s="117">
        <f>Q29</f>
        <v>750000</v>
      </c>
    </row>
    <row r="48" spans="1:9" hidden="1">
      <c r="D48" s="111" t="s">
        <v>17</v>
      </c>
      <c r="E48" s="116">
        <f>R29</f>
        <v>805000</v>
      </c>
    </row>
    <row r="49" spans="4:5" hidden="1">
      <c r="D49" s="110" t="s">
        <v>18</v>
      </c>
      <c r="E49" s="115">
        <f>S29</f>
        <v>570000</v>
      </c>
    </row>
    <row r="50" spans="4:5" hidden="1">
      <c r="D50" s="109" t="s">
        <v>19</v>
      </c>
      <c r="E50" s="114">
        <f>T29</f>
        <v>400000</v>
      </c>
    </row>
    <row r="51" spans="4:5" hidden="1">
      <c r="D51" s="108" t="s">
        <v>20</v>
      </c>
      <c r="E51" s="113">
        <f>U29</f>
        <v>380000</v>
      </c>
    </row>
    <row r="52" spans="4:5" hidden="1">
      <c r="D52" s="37" t="str">
        <f>D40</f>
        <v>Celkem za oblast D</v>
      </c>
      <c r="E52" s="119">
        <f>SUM(E46:E51)</f>
        <v>3785000</v>
      </c>
    </row>
  </sheetData>
  <sheetProtection algorithmName="SHA-512" hashValue="CHJDytb0CrDI3hPp6zYlrB6TR3OI84ElhTCRkgKAWg3N+jhPDqqBaAakEBpv4Z4FYUu8zXwWtCmRY1HBnRNuaw==" saltValue="kKI7RIjhp/ihDHaPQbd0Rw==" spinCount="100000" sheet="1" objects="1" scenarios="1"/>
  <autoFilter ref="A2:AJ2" xr:uid="{00000000-0001-0000-0300-000000000000}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18">
    <mergeCell ref="A2:A3"/>
    <mergeCell ref="D2:D3"/>
    <mergeCell ref="C2:C3"/>
    <mergeCell ref="P1:AB1"/>
    <mergeCell ref="W2:AB2"/>
    <mergeCell ref="J2:O2"/>
    <mergeCell ref="P2:U2"/>
    <mergeCell ref="H2:H3"/>
    <mergeCell ref="I2:I3"/>
    <mergeCell ref="E2:E3"/>
    <mergeCell ref="G2:G3"/>
    <mergeCell ref="F2:F3"/>
    <mergeCell ref="G31:H31"/>
    <mergeCell ref="B2:B3"/>
    <mergeCell ref="C8:C11"/>
    <mergeCell ref="C13:C18"/>
    <mergeCell ref="C20:C28"/>
    <mergeCell ref="C5:C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K40"/>
  <sheetViews>
    <sheetView showGridLines="0" zoomScale="60" zoomScaleNormal="60" workbookViewId="0">
      <pane ySplit="3" topLeftCell="A15" activePane="bottomLeft" state="frozen"/>
      <selection pane="bottomLeft" activeCell="D8" sqref="D8"/>
      <selection activeCell="M7" sqref="M7"/>
    </sheetView>
  </sheetViews>
  <sheetFormatPr defaultColWidth="8.6640625" defaultRowHeight="18" outlineLevelCol="1"/>
  <cols>
    <col min="1" max="1" width="10.6640625" style="4" customWidth="1"/>
    <col min="2" max="2" width="10.109375" style="4" customWidth="1"/>
    <col min="3" max="3" width="31.109375" style="4" customWidth="1"/>
    <col min="4" max="4" width="43.109375" style="4" customWidth="1"/>
    <col min="5" max="5" width="16.109375" style="4" customWidth="1"/>
    <col min="6" max="6" width="44.6640625" style="4" customWidth="1"/>
    <col min="7" max="7" width="13.6640625" style="192" customWidth="1"/>
    <col min="8" max="8" width="12.109375" style="192" customWidth="1"/>
    <col min="9" max="9" width="12.109375" style="16" customWidth="1"/>
    <col min="10" max="15" width="25.6640625" style="4" hidden="1" customWidth="1"/>
    <col min="16" max="21" width="11" style="4" hidden="1" customWidth="1"/>
    <col min="22" max="22" width="3.6640625" style="4" hidden="1" customWidth="1"/>
    <col min="23" max="28" width="11" style="4" hidden="1" customWidth="1"/>
    <col min="29" max="29" width="20" style="4" hidden="1" customWidth="1"/>
    <col min="30" max="36" width="10.6640625" style="2" hidden="1" customWidth="1" outlineLevel="1"/>
    <col min="37" max="37" width="0" style="4" hidden="1" customWidth="1" collapsed="1"/>
    <col min="38" max="38" width="0" style="4" hidden="1" customWidth="1"/>
    <col min="39" max="16384" width="8.6640625" style="4"/>
  </cols>
  <sheetData>
    <row r="1" spans="1:36" ht="67.5" customHeight="1">
      <c r="A1" s="14" t="s">
        <v>305</v>
      </c>
      <c r="B1" s="14"/>
      <c r="C1" s="14"/>
      <c r="D1" s="14" t="s">
        <v>306</v>
      </c>
      <c r="P1" s="278" t="s">
        <v>2</v>
      </c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36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9" t="s">
        <v>10</v>
      </c>
      <c r="I2" s="281" t="s">
        <v>151</v>
      </c>
      <c r="J2" s="273" t="s">
        <v>12</v>
      </c>
      <c r="K2" s="273"/>
      <c r="L2" s="273"/>
      <c r="M2" s="273"/>
      <c r="N2" s="273"/>
      <c r="O2" s="273"/>
      <c r="P2" s="273" t="s">
        <v>13</v>
      </c>
      <c r="Q2" s="273"/>
      <c r="R2" s="273"/>
      <c r="S2" s="273"/>
      <c r="T2" s="273"/>
      <c r="U2" s="273"/>
      <c r="W2" s="273" t="s">
        <v>14</v>
      </c>
      <c r="X2" s="273"/>
      <c r="Y2" s="273"/>
      <c r="Z2" s="273"/>
      <c r="AA2" s="273"/>
      <c r="AB2" s="273"/>
    </row>
    <row r="3" spans="1:36">
      <c r="A3" s="279"/>
      <c r="B3" s="273"/>
      <c r="C3" s="273"/>
      <c r="D3" s="279"/>
      <c r="E3" s="273"/>
      <c r="F3" s="273"/>
      <c r="G3" s="280"/>
      <c r="H3" s="290"/>
      <c r="I3" s="281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>
      <c r="A4" s="12" t="s">
        <v>307</v>
      </c>
      <c r="B4" s="12"/>
      <c r="C4" s="12"/>
      <c r="D4" s="12" t="s">
        <v>308</v>
      </c>
      <c r="E4" s="13"/>
      <c r="F4" s="13"/>
      <c r="G4" s="193"/>
      <c r="H4" s="193"/>
      <c r="I4" s="64"/>
      <c r="J4" s="13"/>
      <c r="K4" s="13"/>
      <c r="L4" s="13"/>
      <c r="M4" s="13"/>
      <c r="N4" s="13"/>
      <c r="O4" s="13"/>
      <c r="P4" s="58"/>
      <c r="Q4" s="58"/>
      <c r="R4" s="58"/>
      <c r="S4" s="58"/>
      <c r="T4" s="58"/>
      <c r="U4" s="58"/>
      <c r="W4" s="58"/>
      <c r="X4" s="58"/>
      <c r="Y4" s="58"/>
      <c r="Z4" s="58"/>
      <c r="AA4" s="58"/>
      <c r="AB4" s="58"/>
      <c r="AD4" s="47"/>
      <c r="AE4" s="47"/>
      <c r="AF4" s="47"/>
      <c r="AG4" s="47"/>
      <c r="AH4" s="47"/>
      <c r="AI4" s="47"/>
      <c r="AJ4" s="47"/>
    </row>
    <row r="5" spans="1:36" ht="72">
      <c r="A5" s="18" t="s">
        <v>307</v>
      </c>
      <c r="B5" s="18" t="s">
        <v>309</v>
      </c>
      <c r="C5" s="274" t="s">
        <v>310</v>
      </c>
      <c r="D5" s="29" t="s">
        <v>311</v>
      </c>
      <c r="E5" s="29" t="s">
        <v>157</v>
      </c>
      <c r="F5" s="29" t="s">
        <v>312</v>
      </c>
      <c r="G5" s="177" t="s">
        <v>29</v>
      </c>
      <c r="H5" s="178">
        <v>5</v>
      </c>
      <c r="I5" s="56">
        <f>SUM(P5:U5)</f>
        <v>520000</v>
      </c>
      <c r="J5" s="29" t="s">
        <v>313</v>
      </c>
      <c r="K5" s="22"/>
      <c r="L5" s="263" t="s">
        <v>314</v>
      </c>
      <c r="M5" s="22"/>
      <c r="N5" s="30"/>
      <c r="O5" s="22"/>
      <c r="P5" s="39">
        <v>500000</v>
      </c>
      <c r="Q5" s="44">
        <v>0</v>
      </c>
      <c r="R5" s="245">
        <v>20000</v>
      </c>
      <c r="S5" s="39">
        <v>0</v>
      </c>
      <c r="T5" s="39">
        <v>0</v>
      </c>
      <c r="U5" s="56">
        <v>0</v>
      </c>
      <c r="W5" s="39">
        <v>0</v>
      </c>
      <c r="X5" s="44">
        <v>0</v>
      </c>
      <c r="Y5" s="39">
        <v>0</v>
      </c>
      <c r="Z5" s="39">
        <v>0</v>
      </c>
      <c r="AA5" s="39">
        <v>0</v>
      </c>
      <c r="AB5" s="39">
        <v>0</v>
      </c>
      <c r="AD5" s="46">
        <f>IF($H5=AD$3,$I5,0)</f>
        <v>0</v>
      </c>
      <c r="AE5" s="46">
        <f t="shared" ref="AE5:AJ16" si="2">IF($H5=AE$3,$I5,0)</f>
        <v>0</v>
      </c>
      <c r="AF5" s="46">
        <f t="shared" si="2"/>
        <v>0</v>
      </c>
      <c r="AG5" s="46">
        <f t="shared" si="2"/>
        <v>520000</v>
      </c>
      <c r="AH5" s="46">
        <f t="shared" si="2"/>
        <v>0</v>
      </c>
      <c r="AI5" s="46">
        <f t="shared" si="2"/>
        <v>0</v>
      </c>
      <c r="AJ5" s="46">
        <f t="shared" si="2"/>
        <v>0</v>
      </c>
    </row>
    <row r="6" spans="1:36" ht="113.45" customHeight="1">
      <c r="A6" s="18" t="s">
        <v>307</v>
      </c>
      <c r="B6" s="18" t="s">
        <v>315</v>
      </c>
      <c r="C6" s="274"/>
      <c r="D6" s="19" t="s">
        <v>316</v>
      </c>
      <c r="E6" s="19" t="s">
        <v>27</v>
      </c>
      <c r="F6" s="29" t="s">
        <v>317</v>
      </c>
      <c r="G6" s="178" t="s">
        <v>29</v>
      </c>
      <c r="H6" s="178">
        <v>6</v>
      </c>
      <c r="I6" s="56">
        <f>SUM(P6:U6)</f>
        <v>561068</v>
      </c>
      <c r="J6" s="19" t="s">
        <v>318</v>
      </c>
      <c r="K6" s="30"/>
      <c r="L6" s="30"/>
      <c r="M6" s="27" t="s">
        <v>319</v>
      </c>
      <c r="N6" s="27" t="s">
        <v>320</v>
      </c>
      <c r="O6" s="30"/>
      <c r="P6" s="39">
        <v>151068</v>
      </c>
      <c r="Q6" s="44">
        <v>0</v>
      </c>
      <c r="R6" s="39">
        <v>0</v>
      </c>
      <c r="S6" s="39">
        <v>200000</v>
      </c>
      <c r="T6" s="39">
        <v>210000</v>
      </c>
      <c r="U6" s="39">
        <v>0</v>
      </c>
      <c r="V6" s="49"/>
      <c r="W6" s="39">
        <v>0</v>
      </c>
      <c r="X6" s="44">
        <v>0</v>
      </c>
      <c r="Y6" s="39">
        <v>0</v>
      </c>
      <c r="Z6" s="39">
        <v>0</v>
      </c>
      <c r="AA6" s="39">
        <v>0</v>
      </c>
      <c r="AB6" s="39">
        <v>0</v>
      </c>
      <c r="AD6" s="46">
        <f t="shared" ref="AD6:AD16" si="3">IF($H6=AD$3,$I6,0)</f>
        <v>0</v>
      </c>
      <c r="AE6" s="46">
        <f t="shared" si="2"/>
        <v>0</v>
      </c>
      <c r="AF6" s="46">
        <f t="shared" si="2"/>
        <v>0</v>
      </c>
      <c r="AG6" s="46">
        <f t="shared" si="2"/>
        <v>0</v>
      </c>
      <c r="AH6" s="46">
        <f t="shared" si="2"/>
        <v>561068</v>
      </c>
      <c r="AI6" s="46">
        <f t="shared" si="2"/>
        <v>0</v>
      </c>
      <c r="AJ6" s="46">
        <f t="shared" si="2"/>
        <v>0</v>
      </c>
    </row>
    <row r="7" spans="1:36" s="172" customFormat="1" ht="54" hidden="1">
      <c r="A7" s="165" t="s">
        <v>307</v>
      </c>
      <c r="B7" s="165" t="s">
        <v>309</v>
      </c>
      <c r="C7" s="274"/>
      <c r="D7" s="168" t="s">
        <v>321</v>
      </c>
      <c r="E7" s="167" t="s">
        <v>157</v>
      </c>
      <c r="F7" s="167" t="s">
        <v>322</v>
      </c>
      <c r="G7" s="241" t="s">
        <v>36</v>
      </c>
      <c r="H7" s="194">
        <v>5</v>
      </c>
      <c r="I7" s="170">
        <f t="shared" ref="I7" si="4">SUM(P7:U7)</f>
        <v>0</v>
      </c>
      <c r="J7" s="168" t="s">
        <v>323</v>
      </c>
      <c r="K7" s="242"/>
      <c r="L7" s="242"/>
      <c r="M7" s="242"/>
      <c r="N7" s="242"/>
      <c r="O7" s="242"/>
      <c r="P7" s="113">
        <v>0</v>
      </c>
      <c r="Q7" s="173">
        <v>0</v>
      </c>
      <c r="R7" s="113">
        <v>0</v>
      </c>
      <c r="S7" s="113">
        <v>0</v>
      </c>
      <c r="T7" s="113">
        <v>0</v>
      </c>
      <c r="U7" s="113">
        <v>0</v>
      </c>
      <c r="W7" s="113">
        <v>0</v>
      </c>
      <c r="X7" s="173">
        <v>0</v>
      </c>
      <c r="Y7" s="113">
        <v>0</v>
      </c>
      <c r="Z7" s="113">
        <v>0</v>
      </c>
      <c r="AA7" s="113">
        <v>0</v>
      </c>
      <c r="AB7" s="113">
        <v>0</v>
      </c>
      <c r="AD7" s="174">
        <f t="shared" si="3"/>
        <v>0</v>
      </c>
      <c r="AE7" s="174">
        <f t="shared" si="2"/>
        <v>0</v>
      </c>
      <c r="AF7" s="174">
        <f t="shared" si="2"/>
        <v>0</v>
      </c>
      <c r="AG7" s="174">
        <f t="shared" si="2"/>
        <v>0</v>
      </c>
      <c r="AH7" s="174">
        <f t="shared" si="2"/>
        <v>0</v>
      </c>
      <c r="AI7" s="174">
        <f t="shared" si="2"/>
        <v>0</v>
      </c>
      <c r="AJ7" s="174">
        <f t="shared" si="2"/>
        <v>0</v>
      </c>
    </row>
    <row r="8" spans="1:36">
      <c r="A8" s="12" t="s">
        <v>324</v>
      </c>
      <c r="B8" s="12"/>
      <c r="C8" s="12"/>
      <c r="D8" s="12" t="s">
        <v>325</v>
      </c>
      <c r="E8" s="13"/>
      <c r="F8" s="13"/>
      <c r="G8" s="193"/>
      <c r="H8" s="193"/>
      <c r="I8" s="63"/>
      <c r="J8" s="13"/>
      <c r="K8" s="13"/>
      <c r="L8" s="13"/>
      <c r="M8" s="13"/>
      <c r="N8" s="13"/>
      <c r="O8" s="13"/>
      <c r="P8" s="58"/>
      <c r="Q8" s="58"/>
      <c r="R8" s="58"/>
      <c r="S8" s="58"/>
      <c r="T8" s="58"/>
      <c r="U8" s="58"/>
      <c r="W8" s="58"/>
      <c r="X8" s="58"/>
      <c r="Y8" s="58"/>
      <c r="Z8" s="58"/>
      <c r="AA8" s="58"/>
      <c r="AB8" s="58"/>
      <c r="AD8" s="47">
        <f t="shared" si="3"/>
        <v>0</v>
      </c>
      <c r="AE8" s="47">
        <f t="shared" si="2"/>
        <v>0</v>
      </c>
      <c r="AF8" s="47">
        <f t="shared" si="2"/>
        <v>0</v>
      </c>
      <c r="AG8" s="47">
        <f t="shared" si="2"/>
        <v>0</v>
      </c>
      <c r="AH8" s="47">
        <f t="shared" si="2"/>
        <v>0</v>
      </c>
      <c r="AI8" s="47">
        <f t="shared" si="2"/>
        <v>0</v>
      </c>
      <c r="AJ8" s="47">
        <f t="shared" si="2"/>
        <v>0</v>
      </c>
    </row>
    <row r="9" spans="1:36" ht="36">
      <c r="A9" s="18" t="s">
        <v>324</v>
      </c>
      <c r="B9" s="18" t="s">
        <v>309</v>
      </c>
      <c r="C9" s="274" t="s">
        <v>326</v>
      </c>
      <c r="D9" s="24" t="s">
        <v>327</v>
      </c>
      <c r="E9" s="24" t="s">
        <v>157</v>
      </c>
      <c r="F9" s="24" t="s">
        <v>328</v>
      </c>
      <c r="G9" s="178" t="s">
        <v>29</v>
      </c>
      <c r="H9" s="178">
        <v>5</v>
      </c>
      <c r="I9" s="56">
        <f t="shared" ref="I9:I12" si="5">SUM(P9:U9)</f>
        <v>20000</v>
      </c>
      <c r="J9" s="19" t="s">
        <v>329</v>
      </c>
      <c r="K9" s="30"/>
      <c r="L9" s="30"/>
      <c r="M9" s="30"/>
      <c r="N9" s="30"/>
      <c r="O9" s="30"/>
      <c r="P9" s="39">
        <v>20000</v>
      </c>
      <c r="Q9" s="44">
        <v>0</v>
      </c>
      <c r="R9" s="39">
        <v>0</v>
      </c>
      <c r="S9" s="39">
        <v>0</v>
      </c>
      <c r="T9" s="39">
        <v>0</v>
      </c>
      <c r="U9" s="39">
        <v>0</v>
      </c>
      <c r="W9" s="39">
        <v>0</v>
      </c>
      <c r="X9" s="44">
        <v>0</v>
      </c>
      <c r="Y9" s="39">
        <v>0</v>
      </c>
      <c r="Z9" s="39">
        <v>0</v>
      </c>
      <c r="AA9" s="39">
        <v>0</v>
      </c>
      <c r="AB9" s="39">
        <v>0</v>
      </c>
      <c r="AD9" s="46">
        <f t="shared" si="3"/>
        <v>0</v>
      </c>
      <c r="AE9" s="46">
        <f t="shared" si="2"/>
        <v>0</v>
      </c>
      <c r="AF9" s="46">
        <f t="shared" si="2"/>
        <v>0</v>
      </c>
      <c r="AG9" s="46">
        <f t="shared" si="2"/>
        <v>20000</v>
      </c>
      <c r="AH9" s="46">
        <f t="shared" si="2"/>
        <v>0</v>
      </c>
      <c r="AI9" s="46">
        <f t="shared" si="2"/>
        <v>0</v>
      </c>
      <c r="AJ9" s="46">
        <f t="shared" si="2"/>
        <v>0</v>
      </c>
    </row>
    <row r="10" spans="1:36" ht="90">
      <c r="A10" s="18" t="s">
        <v>324</v>
      </c>
      <c r="B10" s="18" t="s">
        <v>309</v>
      </c>
      <c r="C10" s="274"/>
      <c r="D10" s="24" t="s">
        <v>330</v>
      </c>
      <c r="E10" s="24" t="s">
        <v>157</v>
      </c>
      <c r="F10" s="24" t="s">
        <v>331</v>
      </c>
      <c r="G10" s="177" t="s">
        <v>36</v>
      </c>
      <c r="H10" s="178">
        <v>5</v>
      </c>
      <c r="I10" s="56">
        <f t="shared" si="5"/>
        <v>0</v>
      </c>
      <c r="J10" s="19" t="s">
        <v>332</v>
      </c>
      <c r="K10" s="27"/>
      <c r="L10" s="27" t="s">
        <v>333</v>
      </c>
      <c r="M10" s="27" t="s">
        <v>334</v>
      </c>
      <c r="N10" s="27"/>
      <c r="O10" s="27"/>
      <c r="P10" s="39">
        <v>0</v>
      </c>
      <c r="Q10" s="44">
        <v>0</v>
      </c>
      <c r="R10" s="39">
        <v>0</v>
      </c>
      <c r="S10" s="39">
        <v>0</v>
      </c>
      <c r="T10" s="39">
        <v>0</v>
      </c>
      <c r="U10" s="39">
        <v>0</v>
      </c>
      <c r="W10" s="39">
        <v>0</v>
      </c>
      <c r="X10" s="44">
        <v>0</v>
      </c>
      <c r="Y10" s="39">
        <v>0</v>
      </c>
      <c r="Z10" s="39">
        <v>0</v>
      </c>
      <c r="AA10" s="39">
        <v>0</v>
      </c>
      <c r="AB10" s="39">
        <v>0</v>
      </c>
      <c r="AD10" s="46">
        <f t="shared" si="3"/>
        <v>0</v>
      </c>
      <c r="AE10" s="46">
        <f t="shared" si="2"/>
        <v>0</v>
      </c>
      <c r="AF10" s="46">
        <f t="shared" si="2"/>
        <v>0</v>
      </c>
      <c r="AG10" s="46">
        <f t="shared" si="2"/>
        <v>0</v>
      </c>
      <c r="AH10" s="46">
        <f t="shared" si="2"/>
        <v>0</v>
      </c>
      <c r="AI10" s="46">
        <f t="shared" si="2"/>
        <v>0</v>
      </c>
      <c r="AJ10" s="46">
        <f t="shared" si="2"/>
        <v>0</v>
      </c>
    </row>
    <row r="11" spans="1:36" ht="92.1" customHeight="1">
      <c r="A11" s="18" t="s">
        <v>324</v>
      </c>
      <c r="B11" s="18" t="s">
        <v>309</v>
      </c>
      <c r="C11" s="274"/>
      <c r="D11" s="24" t="s">
        <v>335</v>
      </c>
      <c r="E11" s="24" t="s">
        <v>157</v>
      </c>
      <c r="F11" s="24" t="s">
        <v>336</v>
      </c>
      <c r="G11" s="177" t="s">
        <v>29</v>
      </c>
      <c r="H11" s="178">
        <v>5</v>
      </c>
      <c r="I11" s="56">
        <f t="shared" si="5"/>
        <v>40000</v>
      </c>
      <c r="J11" s="19"/>
      <c r="K11" s="27"/>
      <c r="L11" s="265" t="s">
        <v>337</v>
      </c>
      <c r="M11" s="27" t="s">
        <v>337</v>
      </c>
      <c r="N11" s="30"/>
      <c r="O11" s="30"/>
      <c r="P11" s="39">
        <v>0</v>
      </c>
      <c r="Q11" s="44">
        <v>0</v>
      </c>
      <c r="R11" s="39">
        <v>20000</v>
      </c>
      <c r="S11" s="39">
        <v>20000</v>
      </c>
      <c r="T11" s="39">
        <v>0</v>
      </c>
      <c r="U11" s="39">
        <v>0</v>
      </c>
      <c r="W11" s="39">
        <v>0</v>
      </c>
      <c r="X11" s="44">
        <v>0</v>
      </c>
      <c r="Y11" s="39">
        <v>0</v>
      </c>
      <c r="Z11" s="39">
        <v>0</v>
      </c>
      <c r="AA11" s="39">
        <v>0</v>
      </c>
      <c r="AB11" s="39">
        <v>0</v>
      </c>
      <c r="AD11" s="46">
        <f t="shared" si="3"/>
        <v>0</v>
      </c>
      <c r="AE11" s="46">
        <f t="shared" si="2"/>
        <v>0</v>
      </c>
      <c r="AF11" s="46">
        <f t="shared" si="2"/>
        <v>0</v>
      </c>
      <c r="AG11" s="46">
        <f t="shared" si="2"/>
        <v>40000</v>
      </c>
      <c r="AH11" s="46">
        <f t="shared" si="2"/>
        <v>0</v>
      </c>
      <c r="AI11" s="46">
        <f t="shared" si="2"/>
        <v>0</v>
      </c>
      <c r="AJ11" s="46">
        <f t="shared" si="2"/>
        <v>0</v>
      </c>
    </row>
    <row r="12" spans="1:36" ht="55.5" customHeight="1">
      <c r="A12" s="18" t="s">
        <v>324</v>
      </c>
      <c r="B12" s="18" t="s">
        <v>309</v>
      </c>
      <c r="C12" s="274"/>
      <c r="D12" s="24" t="s">
        <v>338</v>
      </c>
      <c r="E12" s="24" t="s">
        <v>157</v>
      </c>
      <c r="F12" s="24" t="s">
        <v>339</v>
      </c>
      <c r="G12" s="177" t="s">
        <v>29</v>
      </c>
      <c r="H12" s="178">
        <v>5</v>
      </c>
      <c r="I12" s="56">
        <f t="shared" si="5"/>
        <v>55000</v>
      </c>
      <c r="J12" s="19" t="s">
        <v>340</v>
      </c>
      <c r="K12" s="27"/>
      <c r="L12" s="27"/>
      <c r="M12" s="27" t="s">
        <v>341</v>
      </c>
      <c r="N12" s="27"/>
      <c r="O12" s="27"/>
      <c r="P12" s="39">
        <v>40000</v>
      </c>
      <c r="Q12" s="44">
        <v>0</v>
      </c>
      <c r="R12" s="39">
        <v>0</v>
      </c>
      <c r="S12" s="39">
        <v>15000</v>
      </c>
      <c r="T12" s="39">
        <v>0</v>
      </c>
      <c r="U12" s="39">
        <v>0</v>
      </c>
      <c r="W12" s="39">
        <v>0</v>
      </c>
      <c r="X12" s="44">
        <v>0</v>
      </c>
      <c r="Y12" s="39">
        <v>0</v>
      </c>
      <c r="Z12" s="39">
        <v>0</v>
      </c>
      <c r="AA12" s="39">
        <v>0</v>
      </c>
      <c r="AB12" s="39">
        <v>0</v>
      </c>
      <c r="AD12" s="46">
        <f t="shared" si="3"/>
        <v>0</v>
      </c>
      <c r="AE12" s="46">
        <f t="shared" si="2"/>
        <v>0</v>
      </c>
      <c r="AF12" s="46">
        <f t="shared" si="2"/>
        <v>0</v>
      </c>
      <c r="AG12" s="46">
        <f t="shared" si="2"/>
        <v>55000</v>
      </c>
      <c r="AH12" s="46">
        <f t="shared" si="2"/>
        <v>0</v>
      </c>
      <c r="AI12" s="46">
        <f t="shared" si="2"/>
        <v>0</v>
      </c>
      <c r="AJ12" s="46">
        <f t="shared" si="2"/>
        <v>0</v>
      </c>
    </row>
    <row r="13" spans="1:36">
      <c r="A13" s="12" t="s">
        <v>342</v>
      </c>
      <c r="B13" s="12"/>
      <c r="C13" s="12"/>
      <c r="D13" s="12" t="s">
        <v>343</v>
      </c>
      <c r="E13" s="13"/>
      <c r="F13" s="13"/>
      <c r="G13" s="193"/>
      <c r="H13" s="193"/>
      <c r="I13" s="63"/>
      <c r="J13" s="13"/>
      <c r="K13" s="13"/>
      <c r="L13" s="13"/>
      <c r="M13" s="13"/>
      <c r="N13" s="13"/>
      <c r="O13" s="13"/>
      <c r="P13" s="58"/>
      <c r="Q13" s="58"/>
      <c r="R13" s="58"/>
      <c r="S13" s="58"/>
      <c r="T13" s="58"/>
      <c r="U13" s="58"/>
      <c r="W13" s="58"/>
      <c r="X13" s="58"/>
      <c r="Y13" s="58"/>
      <c r="Z13" s="58"/>
      <c r="AA13" s="58"/>
      <c r="AB13" s="58"/>
      <c r="AD13" s="47">
        <f t="shared" si="3"/>
        <v>0</v>
      </c>
      <c r="AE13" s="47">
        <f t="shared" si="2"/>
        <v>0</v>
      </c>
      <c r="AF13" s="47">
        <f t="shared" si="2"/>
        <v>0</v>
      </c>
      <c r="AG13" s="47">
        <f t="shared" si="2"/>
        <v>0</v>
      </c>
      <c r="AH13" s="47">
        <f t="shared" si="2"/>
        <v>0</v>
      </c>
      <c r="AI13" s="47">
        <f t="shared" si="2"/>
        <v>0</v>
      </c>
      <c r="AJ13" s="47">
        <f t="shared" si="2"/>
        <v>0</v>
      </c>
    </row>
    <row r="14" spans="1:36" ht="72">
      <c r="A14" s="18" t="s">
        <v>342</v>
      </c>
      <c r="B14" s="18" t="s">
        <v>309</v>
      </c>
      <c r="C14" s="274" t="s">
        <v>344</v>
      </c>
      <c r="D14" s="29" t="s">
        <v>345</v>
      </c>
      <c r="E14" s="24" t="s">
        <v>157</v>
      </c>
      <c r="F14" s="29" t="s">
        <v>346</v>
      </c>
      <c r="G14" s="177" t="s">
        <v>29</v>
      </c>
      <c r="H14" s="178">
        <v>5</v>
      </c>
      <c r="I14" s="56">
        <f t="shared" ref="I14" si="6">SUM(P14:U14)</f>
        <v>515000</v>
      </c>
      <c r="J14" s="29" t="s">
        <v>347</v>
      </c>
      <c r="K14" s="29" t="s">
        <v>348</v>
      </c>
      <c r="L14" s="18"/>
      <c r="M14" s="19" t="s">
        <v>349</v>
      </c>
      <c r="N14" s="19"/>
      <c r="O14" s="18"/>
      <c r="P14" s="39">
        <v>500000</v>
      </c>
      <c r="Q14" s="44">
        <v>15000</v>
      </c>
      <c r="R14" s="39">
        <v>0</v>
      </c>
      <c r="S14" s="39">
        <v>0</v>
      </c>
      <c r="T14" s="39">
        <v>0</v>
      </c>
      <c r="U14" s="39">
        <v>0</v>
      </c>
      <c r="W14" s="39">
        <v>0</v>
      </c>
      <c r="X14" s="44">
        <v>0</v>
      </c>
      <c r="Y14" s="39">
        <v>0</v>
      </c>
      <c r="Z14" s="39">
        <v>0</v>
      </c>
      <c r="AA14" s="39">
        <v>0</v>
      </c>
      <c r="AB14" s="39">
        <v>0</v>
      </c>
      <c r="AD14" s="46">
        <f t="shared" si="3"/>
        <v>0</v>
      </c>
      <c r="AE14" s="46">
        <f t="shared" si="2"/>
        <v>0</v>
      </c>
      <c r="AF14" s="46">
        <f t="shared" si="2"/>
        <v>0</v>
      </c>
      <c r="AG14" s="46">
        <f t="shared" si="2"/>
        <v>515000</v>
      </c>
      <c r="AH14" s="46">
        <f t="shared" si="2"/>
        <v>0</v>
      </c>
      <c r="AI14" s="46">
        <f t="shared" si="2"/>
        <v>0</v>
      </c>
      <c r="AJ14" s="46">
        <f t="shared" si="2"/>
        <v>0</v>
      </c>
    </row>
    <row r="15" spans="1:36" ht="90">
      <c r="A15" s="18" t="s">
        <v>342</v>
      </c>
      <c r="B15" s="18" t="s">
        <v>309</v>
      </c>
      <c r="C15" s="274"/>
      <c r="D15" s="29" t="s">
        <v>350</v>
      </c>
      <c r="E15" s="24" t="s">
        <v>157</v>
      </c>
      <c r="F15" s="29" t="s">
        <v>351</v>
      </c>
      <c r="G15" s="178" t="s">
        <v>29</v>
      </c>
      <c r="H15" s="178">
        <v>5</v>
      </c>
      <c r="I15" s="56">
        <f>SUM(P15:U15)</f>
        <v>392230</v>
      </c>
      <c r="J15" s="29" t="s">
        <v>352</v>
      </c>
      <c r="K15" s="30"/>
      <c r="L15" s="265" t="s">
        <v>353</v>
      </c>
      <c r="M15" s="19"/>
      <c r="N15" s="19" t="s">
        <v>354</v>
      </c>
      <c r="O15" s="18"/>
      <c r="P15" s="39">
        <v>100000</v>
      </c>
      <c r="Q15" s="44">
        <v>0</v>
      </c>
      <c r="R15" s="39">
        <v>0</v>
      </c>
      <c r="S15" s="39">
        <v>0</v>
      </c>
      <c r="T15" s="39">
        <v>292230</v>
      </c>
      <c r="U15" s="39">
        <v>0</v>
      </c>
      <c r="W15" s="39">
        <v>0</v>
      </c>
      <c r="X15" s="44">
        <v>0</v>
      </c>
      <c r="Y15" s="39">
        <v>0</v>
      </c>
      <c r="Z15" s="39">
        <v>0</v>
      </c>
      <c r="AA15" s="39">
        <v>292230</v>
      </c>
      <c r="AB15" s="39">
        <v>0</v>
      </c>
      <c r="AD15" s="46">
        <f t="shared" si="3"/>
        <v>0</v>
      </c>
      <c r="AE15" s="46">
        <f t="shared" si="2"/>
        <v>0</v>
      </c>
      <c r="AF15" s="46">
        <f t="shared" si="2"/>
        <v>0</v>
      </c>
      <c r="AG15" s="46">
        <f t="shared" si="2"/>
        <v>392230</v>
      </c>
      <c r="AH15" s="46">
        <f t="shared" si="2"/>
        <v>0</v>
      </c>
      <c r="AI15" s="46">
        <f t="shared" si="2"/>
        <v>0</v>
      </c>
      <c r="AJ15" s="46">
        <f t="shared" si="2"/>
        <v>0</v>
      </c>
    </row>
    <row r="16" spans="1:36" s="172" customFormat="1" ht="54" hidden="1">
      <c r="A16" s="165" t="s">
        <v>342</v>
      </c>
      <c r="B16" s="165" t="s">
        <v>24</v>
      </c>
      <c r="C16" s="274"/>
      <c r="D16" s="167" t="s">
        <v>355</v>
      </c>
      <c r="E16" s="175" t="s">
        <v>157</v>
      </c>
      <c r="F16" s="167" t="s">
        <v>356</v>
      </c>
      <c r="G16" s="194" t="s">
        <v>36</v>
      </c>
      <c r="H16" s="194">
        <v>1</v>
      </c>
      <c r="I16" s="170">
        <f t="shared" ref="I16" si="7">SUM(P16:U16)</f>
        <v>0</v>
      </c>
      <c r="J16" s="168"/>
      <c r="K16" s="171"/>
      <c r="L16" s="168"/>
      <c r="M16" s="168"/>
      <c r="N16" s="168"/>
      <c r="O16" s="165"/>
      <c r="P16" s="113">
        <v>0</v>
      </c>
      <c r="Q16" s="173">
        <v>0</v>
      </c>
      <c r="R16" s="113">
        <v>0</v>
      </c>
      <c r="S16" s="113">
        <v>0</v>
      </c>
      <c r="T16" s="113">
        <v>0</v>
      </c>
      <c r="U16" s="113">
        <v>0</v>
      </c>
      <c r="W16" s="113">
        <v>0</v>
      </c>
      <c r="X16" s="173">
        <v>0</v>
      </c>
      <c r="Y16" s="113">
        <v>0</v>
      </c>
      <c r="Z16" s="113">
        <v>0</v>
      </c>
      <c r="AA16" s="113">
        <v>0</v>
      </c>
      <c r="AB16" s="113">
        <v>0</v>
      </c>
      <c r="AD16" s="174">
        <f t="shared" si="3"/>
        <v>0</v>
      </c>
      <c r="AE16" s="174">
        <f t="shared" si="2"/>
        <v>0</v>
      </c>
      <c r="AF16" s="174">
        <f t="shared" si="2"/>
        <v>0</v>
      </c>
      <c r="AG16" s="174">
        <f t="shared" si="2"/>
        <v>0</v>
      </c>
      <c r="AH16" s="174">
        <f t="shared" si="2"/>
        <v>0</v>
      </c>
      <c r="AI16" s="174">
        <f t="shared" si="2"/>
        <v>0</v>
      </c>
      <c r="AJ16" s="174">
        <f t="shared" si="2"/>
        <v>0</v>
      </c>
    </row>
    <row r="17" spans="1:36">
      <c r="A17" s="12"/>
      <c r="B17" s="12"/>
      <c r="C17" s="12"/>
      <c r="D17" s="12"/>
      <c r="E17" s="12"/>
      <c r="F17" s="12"/>
      <c r="G17" s="195"/>
      <c r="H17" s="195"/>
      <c r="I17" s="43"/>
      <c r="J17" s="13"/>
      <c r="K17" s="13"/>
      <c r="L17" s="13"/>
      <c r="M17" s="13"/>
      <c r="N17" s="13"/>
      <c r="O17" s="13"/>
      <c r="P17" s="62">
        <f t="shared" ref="P17:U17" si="8">SUM(P5:P16)</f>
        <v>1311068</v>
      </c>
      <c r="Q17" s="62">
        <f t="shared" si="8"/>
        <v>15000</v>
      </c>
      <c r="R17" s="62">
        <f t="shared" si="8"/>
        <v>40000</v>
      </c>
      <c r="S17" s="62">
        <f t="shared" si="8"/>
        <v>235000</v>
      </c>
      <c r="T17" s="62">
        <f t="shared" si="8"/>
        <v>502230</v>
      </c>
      <c r="U17" s="62">
        <f t="shared" si="8"/>
        <v>0</v>
      </c>
      <c r="W17" s="62">
        <f t="shared" ref="W17:AB17" si="9">SUM(W5:W16)</f>
        <v>0</v>
      </c>
      <c r="X17" s="62">
        <f t="shared" si="9"/>
        <v>0</v>
      </c>
      <c r="Y17" s="62">
        <f t="shared" si="9"/>
        <v>0</v>
      </c>
      <c r="Z17" s="62">
        <f t="shared" si="9"/>
        <v>0</v>
      </c>
      <c r="AA17" s="62">
        <f t="shared" si="9"/>
        <v>292230</v>
      </c>
      <c r="AB17" s="62">
        <f t="shared" si="9"/>
        <v>0</v>
      </c>
      <c r="AD17" s="55">
        <f>SUM(AD5:AD16)</f>
        <v>0</v>
      </c>
      <c r="AE17" s="55">
        <f t="shared" ref="AE17:AJ17" si="10">SUM(AE5:AE16)</f>
        <v>0</v>
      </c>
      <c r="AF17" s="55">
        <f t="shared" si="10"/>
        <v>0</v>
      </c>
      <c r="AG17" s="55">
        <f t="shared" si="10"/>
        <v>1542230</v>
      </c>
      <c r="AH17" s="55">
        <f t="shared" si="10"/>
        <v>561068</v>
      </c>
      <c r="AI17" s="55">
        <f t="shared" si="10"/>
        <v>0</v>
      </c>
      <c r="AJ17" s="55">
        <f t="shared" si="10"/>
        <v>0</v>
      </c>
    </row>
    <row r="18" spans="1:36">
      <c r="I18" s="1"/>
      <c r="AD18" s="11"/>
      <c r="AE18" s="11"/>
      <c r="AF18" s="11"/>
      <c r="AG18" s="11"/>
      <c r="AH18" s="11"/>
      <c r="AI18" s="11"/>
      <c r="AJ18" s="11"/>
    </row>
    <row r="19" spans="1:36">
      <c r="A19" s="8"/>
      <c r="B19" s="8"/>
      <c r="C19" s="8"/>
      <c r="G19" s="288"/>
      <c r="H19" s="288"/>
      <c r="I19" s="1"/>
      <c r="AD19" s="11"/>
      <c r="AE19" s="11"/>
      <c r="AF19" s="11"/>
      <c r="AG19" s="11"/>
      <c r="AH19" s="11"/>
      <c r="AI19" s="11"/>
      <c r="AJ19" s="11"/>
    </row>
    <row r="20" spans="1:36" ht="25.5" customHeight="1">
      <c r="D20" s="36" t="s">
        <v>137</v>
      </c>
      <c r="E20" s="38" t="s">
        <v>138</v>
      </c>
      <c r="F20" s="8"/>
      <c r="G20" s="196"/>
      <c r="H20" s="196"/>
      <c r="I20" s="32"/>
      <c r="AD20" s="11"/>
      <c r="AE20" s="11"/>
      <c r="AF20" s="11"/>
      <c r="AG20" s="11"/>
      <c r="AH20" s="11"/>
      <c r="AI20" s="11"/>
      <c r="AJ20" s="11"/>
    </row>
    <row r="21" spans="1:36">
      <c r="A21" s="9"/>
      <c r="B21" s="9"/>
      <c r="C21" s="9"/>
      <c r="D21" s="37" t="s">
        <v>139</v>
      </c>
      <c r="E21" s="39">
        <f>AD17</f>
        <v>0</v>
      </c>
      <c r="AD21" s="11"/>
      <c r="AE21" s="11"/>
      <c r="AF21" s="11"/>
      <c r="AG21" s="11"/>
      <c r="AH21" s="11"/>
      <c r="AI21" s="11"/>
      <c r="AJ21" s="11"/>
    </row>
    <row r="22" spans="1:36">
      <c r="A22" s="8"/>
      <c r="B22" s="8"/>
      <c r="C22" s="51"/>
      <c r="D22" s="37" t="s">
        <v>140</v>
      </c>
      <c r="E22" s="118">
        <f>AE17</f>
        <v>0</v>
      </c>
      <c r="F22" s="9"/>
      <c r="G22" s="197"/>
      <c r="H22" s="197"/>
      <c r="I22" s="33"/>
      <c r="AD22" s="11"/>
      <c r="AE22" s="11"/>
      <c r="AF22" s="11"/>
      <c r="AG22" s="11"/>
      <c r="AH22" s="11"/>
      <c r="AI22" s="11"/>
      <c r="AJ22" s="11"/>
    </row>
    <row r="23" spans="1:36">
      <c r="A23" s="8"/>
      <c r="B23" s="8"/>
      <c r="C23" s="8"/>
      <c r="D23" s="37" t="s">
        <v>141</v>
      </c>
      <c r="E23" s="39">
        <f>AF17</f>
        <v>0</v>
      </c>
      <c r="F23" s="8"/>
      <c r="G23" s="196"/>
      <c r="H23" s="196"/>
      <c r="I23" s="32"/>
      <c r="AD23" s="11"/>
      <c r="AE23" s="11"/>
      <c r="AF23" s="11"/>
      <c r="AG23" s="11"/>
      <c r="AH23" s="11"/>
      <c r="AI23" s="11"/>
      <c r="AJ23" s="11"/>
    </row>
    <row r="24" spans="1:36">
      <c r="A24" s="10"/>
      <c r="B24" s="10"/>
      <c r="C24" s="10"/>
      <c r="D24" s="37" t="s">
        <v>142</v>
      </c>
      <c r="E24" s="118">
        <f>AG17</f>
        <v>1542230</v>
      </c>
      <c r="F24" s="8"/>
      <c r="G24" s="196"/>
      <c r="H24" s="196"/>
      <c r="I24" s="32"/>
    </row>
    <row r="25" spans="1:36">
      <c r="A25" s="10"/>
      <c r="B25" s="10"/>
      <c r="C25" s="10"/>
      <c r="D25" s="37" t="s">
        <v>143</v>
      </c>
      <c r="E25" s="39">
        <f>AH17</f>
        <v>561068</v>
      </c>
      <c r="F25" s="10"/>
      <c r="G25" s="198"/>
      <c r="H25" s="198"/>
      <c r="I25" s="34"/>
    </row>
    <row r="26" spans="1:36">
      <c r="D26" s="37" t="s">
        <v>144</v>
      </c>
      <c r="E26" s="118">
        <f>AI17</f>
        <v>0</v>
      </c>
      <c r="F26" s="10"/>
      <c r="G26" s="198"/>
      <c r="H26" s="198"/>
      <c r="I26" s="34"/>
    </row>
    <row r="27" spans="1:36">
      <c r="D27" s="37" t="s">
        <v>193</v>
      </c>
      <c r="E27" s="39">
        <f>AJ17</f>
        <v>0</v>
      </c>
      <c r="F27" s="10"/>
      <c r="G27" s="198"/>
      <c r="H27" s="198"/>
      <c r="I27" s="34"/>
    </row>
    <row r="28" spans="1:36">
      <c r="D28" s="37" t="s">
        <v>357</v>
      </c>
      <c r="E28" s="119">
        <f>SUM(E21:E27)</f>
        <v>2103298</v>
      </c>
      <c r="F28" s="7"/>
      <c r="G28" s="199"/>
      <c r="H28" s="199"/>
      <c r="I28" s="35"/>
    </row>
    <row r="29" spans="1:36">
      <c r="E29" s="1"/>
    </row>
    <row r="30" spans="1:36">
      <c r="D30" s="37" t="s">
        <v>147</v>
      </c>
      <c r="E30" s="40">
        <f>E28-E31</f>
        <v>1811068</v>
      </c>
    </row>
    <row r="31" spans="1:36">
      <c r="D31" s="37" t="s">
        <v>148</v>
      </c>
      <c r="E31" s="120">
        <f>SUM(W17:AB17)</f>
        <v>292230</v>
      </c>
    </row>
    <row r="33" spans="4:5" hidden="1">
      <c r="D33" s="36" t="s">
        <v>137</v>
      </c>
      <c r="E33" s="38" t="s">
        <v>138</v>
      </c>
    </row>
    <row r="34" spans="4:5" hidden="1">
      <c r="D34" s="37" t="s">
        <v>15</v>
      </c>
      <c r="E34" s="118">
        <f>P17</f>
        <v>1311068</v>
      </c>
    </row>
    <row r="35" spans="4:5" hidden="1">
      <c r="D35" s="112" t="s">
        <v>16</v>
      </c>
      <c r="E35" s="117">
        <f>Q17</f>
        <v>15000</v>
      </c>
    </row>
    <row r="36" spans="4:5" hidden="1">
      <c r="D36" s="111" t="s">
        <v>17</v>
      </c>
      <c r="E36" s="116">
        <f>R17</f>
        <v>40000</v>
      </c>
    </row>
    <row r="37" spans="4:5" hidden="1">
      <c r="D37" s="110" t="s">
        <v>18</v>
      </c>
      <c r="E37" s="115">
        <f>S17</f>
        <v>235000</v>
      </c>
    </row>
    <row r="38" spans="4:5" hidden="1">
      <c r="D38" s="109" t="s">
        <v>19</v>
      </c>
      <c r="E38" s="114">
        <f>T17</f>
        <v>502230</v>
      </c>
    </row>
    <row r="39" spans="4:5" hidden="1">
      <c r="D39" s="108" t="s">
        <v>20</v>
      </c>
      <c r="E39" s="113">
        <f>U17</f>
        <v>0</v>
      </c>
    </row>
    <row r="40" spans="4:5" hidden="1">
      <c r="D40" s="37" t="str">
        <f>D28</f>
        <v>Celkem za oblast E</v>
      </c>
      <c r="E40" s="119">
        <f>SUM(E34:E39)</f>
        <v>2103298</v>
      </c>
    </row>
  </sheetData>
  <sheetProtection algorithmName="SHA-512" hashValue="jVtIKIWLOb5RoCQieFkPWtpJlhimgBn3QUGPoqKZtFJ2llIdWdbiPCCBRduqeGb89kS+gDyAumJBJJQum3UBsw==" saltValue="MwzW30HHc4qBVWDUvvuojw==" spinCount="100000" sheet="1" objects="1" scenarios="1"/>
  <autoFilter ref="A2:G17" xr:uid="{00000000-0009-0000-0000-000004000000}">
    <filterColumn colId="1">
      <filters>
        <filter val="F6"/>
      </filters>
    </filterColumn>
  </autoFilter>
  <mergeCells count="17">
    <mergeCell ref="P1:AB1"/>
    <mergeCell ref="W2:AB2"/>
    <mergeCell ref="G2:G3"/>
    <mergeCell ref="C2:C3"/>
    <mergeCell ref="I2:I3"/>
    <mergeCell ref="J2:O2"/>
    <mergeCell ref="P2:U2"/>
    <mergeCell ref="H2:H3"/>
    <mergeCell ref="F2:F3"/>
    <mergeCell ref="G19:H19"/>
    <mergeCell ref="B2:B3"/>
    <mergeCell ref="C14:C16"/>
    <mergeCell ref="C5:C7"/>
    <mergeCell ref="A2:A3"/>
    <mergeCell ref="D2:D3"/>
    <mergeCell ref="E2:E3"/>
    <mergeCell ref="C9:C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6"/>
  <sheetViews>
    <sheetView showGridLines="0" zoomScale="60" zoomScaleNormal="60" workbookViewId="0">
      <pane ySplit="3" topLeftCell="A4" activePane="bottomLeft" state="frozen"/>
      <selection pane="bottomLeft" activeCell="E12" sqref="E12"/>
      <selection activeCell="M7" sqref="M7"/>
    </sheetView>
  </sheetViews>
  <sheetFormatPr defaultColWidth="8.6640625" defaultRowHeight="18" outlineLevelCol="1"/>
  <cols>
    <col min="1" max="2" width="10.6640625" style="4" customWidth="1"/>
    <col min="3" max="3" width="30.6640625" style="4" customWidth="1"/>
    <col min="4" max="4" width="43.109375" style="4" customWidth="1"/>
    <col min="5" max="5" width="16.109375" style="4" customWidth="1"/>
    <col min="6" max="6" width="44.6640625" style="4" customWidth="1"/>
    <col min="7" max="7" width="13.6640625" style="192" customWidth="1"/>
    <col min="8" max="8" width="12.109375" style="192" customWidth="1"/>
    <col min="9" max="9" width="12.109375" style="4" customWidth="1"/>
    <col min="10" max="15" width="25.6640625" style="4" hidden="1" customWidth="1"/>
    <col min="16" max="21" width="11" style="4" hidden="1" customWidth="1"/>
    <col min="22" max="22" width="3.6640625" style="4" hidden="1" customWidth="1"/>
    <col min="23" max="28" width="11" style="4" hidden="1" customWidth="1"/>
    <col min="29" max="29" width="20" style="4" hidden="1" customWidth="1"/>
    <col min="30" max="36" width="10.6640625" style="2" hidden="1" customWidth="1" outlineLevel="1"/>
    <col min="37" max="37" width="0" style="4" hidden="1" customWidth="1" collapsed="1"/>
    <col min="38" max="38" width="0" style="4" hidden="1" customWidth="1"/>
    <col min="39" max="16384" width="8.6640625" style="4"/>
  </cols>
  <sheetData>
    <row r="1" spans="1:36" ht="67.5" customHeight="1">
      <c r="A1" s="14" t="s">
        <v>358</v>
      </c>
      <c r="B1" s="14"/>
      <c r="C1" s="14"/>
      <c r="D1" s="14" t="s">
        <v>359</v>
      </c>
      <c r="P1" s="278" t="s">
        <v>2</v>
      </c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36" ht="67.5" customHeight="1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0" t="s">
        <v>10</v>
      </c>
      <c r="I2" s="273" t="s">
        <v>151</v>
      </c>
      <c r="J2" s="273" t="s">
        <v>12</v>
      </c>
      <c r="K2" s="273"/>
      <c r="L2" s="273"/>
      <c r="M2" s="273"/>
      <c r="N2" s="273"/>
      <c r="O2" s="273"/>
      <c r="P2" s="273" t="s">
        <v>13</v>
      </c>
      <c r="Q2" s="273"/>
      <c r="R2" s="273"/>
      <c r="S2" s="273"/>
      <c r="T2" s="273"/>
      <c r="U2" s="273"/>
      <c r="W2" s="273" t="s">
        <v>14</v>
      </c>
      <c r="X2" s="273"/>
      <c r="Y2" s="273"/>
      <c r="Z2" s="273"/>
      <c r="AA2" s="273"/>
      <c r="AB2" s="273"/>
    </row>
    <row r="3" spans="1:36" ht="20.25" customHeight="1">
      <c r="A3" s="279"/>
      <c r="B3" s="273"/>
      <c r="C3" s="273"/>
      <c r="D3" s="279"/>
      <c r="E3" s="273"/>
      <c r="F3" s="273"/>
      <c r="G3" s="280"/>
      <c r="H3" s="280"/>
      <c r="I3" s="273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 ht="26.1" customHeight="1">
      <c r="A4" s="12" t="s">
        <v>360</v>
      </c>
      <c r="B4" s="12"/>
      <c r="C4" s="12"/>
      <c r="D4" s="12" t="s">
        <v>361</v>
      </c>
      <c r="E4" s="12"/>
      <c r="F4" s="12"/>
      <c r="G4" s="195"/>
      <c r="H4" s="195"/>
      <c r="I4" s="12"/>
      <c r="J4" s="12"/>
      <c r="K4" s="12"/>
      <c r="L4" s="12"/>
      <c r="M4" s="12"/>
      <c r="N4" s="12"/>
      <c r="O4" s="12"/>
      <c r="P4" s="57"/>
      <c r="Q4" s="57"/>
      <c r="R4" s="57"/>
      <c r="S4" s="57"/>
      <c r="T4" s="57"/>
      <c r="U4" s="57"/>
      <c r="W4" s="57"/>
      <c r="X4" s="57"/>
      <c r="Y4" s="57"/>
      <c r="Z4" s="57"/>
      <c r="AA4" s="57"/>
      <c r="AB4" s="57"/>
      <c r="AD4" s="47"/>
      <c r="AE4" s="47"/>
      <c r="AF4" s="47"/>
      <c r="AG4" s="47"/>
      <c r="AH4" s="47"/>
      <c r="AI4" s="47"/>
      <c r="AJ4" s="47"/>
    </row>
    <row r="5" spans="1:36" ht="37.5">
      <c r="A5" s="18" t="s">
        <v>360</v>
      </c>
      <c r="B5" s="18" t="s">
        <v>55</v>
      </c>
      <c r="C5" s="274" t="s">
        <v>362</v>
      </c>
      <c r="D5" s="29" t="s">
        <v>363</v>
      </c>
      <c r="E5" s="29" t="s">
        <v>99</v>
      </c>
      <c r="F5" s="29" t="s">
        <v>364</v>
      </c>
      <c r="G5" s="178" t="s">
        <v>29</v>
      </c>
      <c r="H5" s="178">
        <v>8</v>
      </c>
      <c r="I5" s="56">
        <f>SUM(P5:U5)</f>
        <v>50000</v>
      </c>
      <c r="J5" s="29" t="s">
        <v>365</v>
      </c>
      <c r="K5" s="161"/>
      <c r="L5" s="161"/>
      <c r="M5" s="236"/>
      <c r="N5" s="161"/>
      <c r="O5" s="161"/>
      <c r="P5" s="39">
        <v>50000</v>
      </c>
      <c r="Q5" s="44">
        <v>0</v>
      </c>
      <c r="R5" s="39">
        <v>0</v>
      </c>
      <c r="S5" s="39">
        <v>0</v>
      </c>
      <c r="T5" s="39">
        <v>0</v>
      </c>
      <c r="U5" s="39">
        <v>0</v>
      </c>
      <c r="W5" s="39">
        <v>0</v>
      </c>
      <c r="X5" s="44">
        <v>0</v>
      </c>
      <c r="Y5" s="39">
        <v>0</v>
      </c>
      <c r="Z5" s="39">
        <v>0</v>
      </c>
      <c r="AA5" s="39">
        <v>0</v>
      </c>
      <c r="AB5" s="39">
        <v>0</v>
      </c>
      <c r="AD5" s="46">
        <f>IF($H5=AD$3,$I5,0)</f>
        <v>0</v>
      </c>
      <c r="AE5" s="46">
        <f t="shared" ref="AE5:AJ12" si="2">IF($H5=AE$3,$I5,0)</f>
        <v>0</v>
      </c>
      <c r="AF5" s="46">
        <f t="shared" si="2"/>
        <v>0</v>
      </c>
      <c r="AG5" s="46">
        <f t="shared" si="2"/>
        <v>0</v>
      </c>
      <c r="AH5" s="46">
        <f t="shared" si="2"/>
        <v>0</v>
      </c>
      <c r="AI5" s="46">
        <f t="shared" si="2"/>
        <v>0</v>
      </c>
      <c r="AJ5" s="46">
        <f t="shared" si="2"/>
        <v>50000</v>
      </c>
    </row>
    <row r="6" spans="1:36" ht="37.5">
      <c r="A6" s="18" t="s">
        <v>360</v>
      </c>
      <c r="B6" s="18" t="s">
        <v>55</v>
      </c>
      <c r="C6" s="274"/>
      <c r="D6" s="29" t="s">
        <v>366</v>
      </c>
      <c r="E6" s="29" t="s">
        <v>99</v>
      </c>
      <c r="F6" s="29" t="s">
        <v>367</v>
      </c>
      <c r="G6" s="178" t="s">
        <v>29</v>
      </c>
      <c r="H6" s="178">
        <v>8</v>
      </c>
      <c r="I6" s="56">
        <f>SUM(P6:U6)</f>
        <v>150000</v>
      </c>
      <c r="J6" s="29" t="s">
        <v>368</v>
      </c>
      <c r="K6" s="29" t="s">
        <v>369</v>
      </c>
      <c r="L6" s="161"/>
      <c r="M6" s="161"/>
      <c r="N6" s="161"/>
      <c r="O6" s="161"/>
      <c r="P6" s="39">
        <v>90000</v>
      </c>
      <c r="Q6" s="44">
        <v>60000</v>
      </c>
      <c r="R6" s="39">
        <v>0</v>
      </c>
      <c r="S6" s="39">
        <v>0</v>
      </c>
      <c r="T6" s="39">
        <v>0</v>
      </c>
      <c r="U6" s="39">
        <v>0</v>
      </c>
      <c r="W6" s="39">
        <v>0</v>
      </c>
      <c r="X6" s="44">
        <v>0</v>
      </c>
      <c r="Y6" s="39">
        <v>0</v>
      </c>
      <c r="Z6" s="39">
        <v>0</v>
      </c>
      <c r="AA6" s="39">
        <v>0</v>
      </c>
      <c r="AB6" s="39">
        <v>0</v>
      </c>
      <c r="AD6" s="46">
        <f>IF($H6=AD$3,$I6,0)</f>
        <v>0</v>
      </c>
      <c r="AE6" s="46">
        <f t="shared" si="2"/>
        <v>0</v>
      </c>
      <c r="AF6" s="46">
        <f t="shared" si="2"/>
        <v>0</v>
      </c>
      <c r="AG6" s="46">
        <f t="shared" si="2"/>
        <v>0</v>
      </c>
      <c r="AH6" s="46">
        <f t="shared" si="2"/>
        <v>0</v>
      </c>
      <c r="AI6" s="46">
        <f t="shared" si="2"/>
        <v>0</v>
      </c>
      <c r="AJ6" s="46">
        <f t="shared" si="2"/>
        <v>150000</v>
      </c>
    </row>
    <row r="7" spans="1:36" ht="22.5" customHeight="1">
      <c r="A7" s="12" t="s">
        <v>370</v>
      </c>
      <c r="B7" s="12"/>
      <c r="C7" s="12"/>
      <c r="D7" s="12" t="s">
        <v>371</v>
      </c>
      <c r="E7" s="13"/>
      <c r="F7" s="13"/>
      <c r="G7" s="193"/>
      <c r="H7" s="193"/>
      <c r="I7" s="60"/>
      <c r="J7" s="13"/>
      <c r="K7" s="13"/>
      <c r="L7" s="13"/>
      <c r="M7" s="13"/>
      <c r="N7" s="13"/>
      <c r="O7" s="13"/>
      <c r="P7" s="58"/>
      <c r="Q7" s="58"/>
      <c r="R7" s="58"/>
      <c r="S7" s="58"/>
      <c r="T7" s="58"/>
      <c r="U7" s="58"/>
      <c r="W7" s="58"/>
      <c r="X7" s="58"/>
      <c r="Y7" s="58"/>
      <c r="Z7" s="58"/>
      <c r="AA7" s="58"/>
      <c r="AB7" s="58"/>
      <c r="AD7" s="47">
        <f t="shared" ref="AD7:AD12" si="3">IF($H7=AD$3,$I7,0)</f>
        <v>0</v>
      </c>
      <c r="AE7" s="47">
        <f t="shared" si="2"/>
        <v>0</v>
      </c>
      <c r="AF7" s="47">
        <f t="shared" si="2"/>
        <v>0</v>
      </c>
      <c r="AG7" s="47">
        <f t="shared" si="2"/>
        <v>0</v>
      </c>
      <c r="AH7" s="47">
        <f t="shared" si="2"/>
        <v>0</v>
      </c>
      <c r="AI7" s="47">
        <f t="shared" si="2"/>
        <v>0</v>
      </c>
      <c r="AJ7" s="47">
        <f t="shared" si="2"/>
        <v>0</v>
      </c>
    </row>
    <row r="8" spans="1:36" ht="214.9" customHeight="1">
      <c r="A8" s="18" t="s">
        <v>370</v>
      </c>
      <c r="B8" s="18" t="s">
        <v>55</v>
      </c>
      <c r="C8" s="274" t="s">
        <v>372</v>
      </c>
      <c r="D8" s="24" t="s">
        <v>373</v>
      </c>
      <c r="E8" s="29" t="s">
        <v>99</v>
      </c>
      <c r="F8" s="24" t="s">
        <v>374</v>
      </c>
      <c r="G8" s="178" t="s">
        <v>29</v>
      </c>
      <c r="H8" s="178">
        <v>8</v>
      </c>
      <c r="I8" s="56">
        <f t="shared" ref="I8:I9" si="4">SUM(P8:U8)</f>
        <v>154000</v>
      </c>
      <c r="J8" s="161"/>
      <c r="K8" s="161"/>
      <c r="L8" s="29" t="s">
        <v>375</v>
      </c>
      <c r="M8" s="236"/>
      <c r="N8" s="161"/>
      <c r="O8" s="161"/>
      <c r="P8" s="39">
        <v>0</v>
      </c>
      <c r="Q8" s="44">
        <v>0</v>
      </c>
      <c r="R8" s="39">
        <v>154000</v>
      </c>
      <c r="S8" s="39">
        <v>0</v>
      </c>
      <c r="T8" s="39">
        <v>0</v>
      </c>
      <c r="U8" s="39">
        <v>0</v>
      </c>
      <c r="W8" s="39">
        <v>0</v>
      </c>
      <c r="X8" s="44">
        <v>0</v>
      </c>
      <c r="Y8" s="39">
        <v>0</v>
      </c>
      <c r="Z8" s="39">
        <v>0</v>
      </c>
      <c r="AA8" s="39">
        <v>0</v>
      </c>
      <c r="AB8" s="39">
        <v>0</v>
      </c>
      <c r="AD8" s="46">
        <f t="shared" si="3"/>
        <v>0</v>
      </c>
      <c r="AE8" s="46">
        <f t="shared" si="2"/>
        <v>0</v>
      </c>
      <c r="AF8" s="46">
        <f t="shared" si="2"/>
        <v>0</v>
      </c>
      <c r="AG8" s="46">
        <f t="shared" si="2"/>
        <v>0</v>
      </c>
      <c r="AH8" s="46">
        <f t="shared" si="2"/>
        <v>0</v>
      </c>
      <c r="AI8" s="46">
        <f t="shared" si="2"/>
        <v>0</v>
      </c>
      <c r="AJ8" s="46">
        <f t="shared" si="2"/>
        <v>154000</v>
      </c>
    </row>
    <row r="9" spans="1:36" s="172" customFormat="1" hidden="1">
      <c r="A9" s="165" t="s">
        <v>370</v>
      </c>
      <c r="B9" s="165"/>
      <c r="C9" s="274"/>
      <c r="D9" s="179" t="s">
        <v>376</v>
      </c>
      <c r="E9" s="167" t="s">
        <v>165</v>
      </c>
      <c r="F9" s="243"/>
      <c r="G9" s="194" t="s">
        <v>36</v>
      </c>
      <c r="H9" s="194">
        <v>7</v>
      </c>
      <c r="I9" s="170">
        <f t="shared" si="4"/>
        <v>0</v>
      </c>
      <c r="J9" s="168"/>
      <c r="K9" s="190"/>
      <c r="L9" s="168"/>
      <c r="M9" s="168"/>
      <c r="N9" s="168"/>
      <c r="O9" s="165"/>
      <c r="P9" s="113">
        <v>0</v>
      </c>
      <c r="Q9" s="173">
        <v>0</v>
      </c>
      <c r="R9" s="113">
        <v>0</v>
      </c>
      <c r="S9" s="113">
        <v>0</v>
      </c>
      <c r="T9" s="113">
        <v>0</v>
      </c>
      <c r="U9" s="113">
        <v>0</v>
      </c>
      <c r="W9" s="113">
        <v>0</v>
      </c>
      <c r="X9" s="173">
        <v>0</v>
      </c>
      <c r="Y9" s="113">
        <v>0</v>
      </c>
      <c r="Z9" s="113">
        <v>0</v>
      </c>
      <c r="AA9" s="113">
        <v>0</v>
      </c>
      <c r="AB9" s="113">
        <v>0</v>
      </c>
      <c r="AD9" s="174">
        <f t="shared" si="3"/>
        <v>0</v>
      </c>
      <c r="AE9" s="174">
        <f t="shared" si="2"/>
        <v>0</v>
      </c>
      <c r="AF9" s="174">
        <f t="shared" si="2"/>
        <v>0</v>
      </c>
      <c r="AG9" s="174">
        <f t="shared" si="2"/>
        <v>0</v>
      </c>
      <c r="AH9" s="174">
        <f t="shared" si="2"/>
        <v>0</v>
      </c>
      <c r="AI9" s="174">
        <f t="shared" si="2"/>
        <v>0</v>
      </c>
      <c r="AJ9" s="174">
        <f t="shared" si="2"/>
        <v>0</v>
      </c>
    </row>
    <row r="10" spans="1:36" s="172" customFormat="1" ht="36" hidden="1">
      <c r="A10" s="165" t="s">
        <v>370</v>
      </c>
      <c r="B10" s="165"/>
      <c r="C10" s="274"/>
      <c r="D10" s="179" t="s">
        <v>377</v>
      </c>
      <c r="E10" s="167" t="s">
        <v>165</v>
      </c>
      <c r="F10" s="175" t="s">
        <v>378</v>
      </c>
      <c r="G10" s="194" t="s">
        <v>36</v>
      </c>
      <c r="H10" s="194">
        <v>7</v>
      </c>
      <c r="I10" s="170">
        <f>SUM(P10:U10)</f>
        <v>0</v>
      </c>
      <c r="J10" s="167"/>
      <c r="K10" s="190"/>
      <c r="L10" s="167"/>
      <c r="M10" s="167"/>
      <c r="N10" s="167"/>
      <c r="O10" s="167"/>
      <c r="P10" s="113">
        <v>0</v>
      </c>
      <c r="Q10" s="173">
        <v>0</v>
      </c>
      <c r="R10" s="113">
        <v>0</v>
      </c>
      <c r="S10" s="113">
        <v>0</v>
      </c>
      <c r="T10" s="113">
        <v>0</v>
      </c>
      <c r="U10" s="113">
        <v>0</v>
      </c>
      <c r="W10" s="113">
        <v>0</v>
      </c>
      <c r="X10" s="173">
        <v>0</v>
      </c>
      <c r="Y10" s="113">
        <v>0</v>
      </c>
      <c r="Z10" s="113">
        <v>0</v>
      </c>
      <c r="AA10" s="113">
        <v>0</v>
      </c>
      <c r="AB10" s="113">
        <v>0</v>
      </c>
      <c r="AD10" s="174">
        <f t="shared" si="3"/>
        <v>0</v>
      </c>
      <c r="AE10" s="174">
        <f t="shared" si="2"/>
        <v>0</v>
      </c>
      <c r="AF10" s="174">
        <f t="shared" si="2"/>
        <v>0</v>
      </c>
      <c r="AG10" s="174">
        <f t="shared" si="2"/>
        <v>0</v>
      </c>
      <c r="AH10" s="174">
        <f t="shared" si="2"/>
        <v>0</v>
      </c>
      <c r="AI10" s="174">
        <f t="shared" si="2"/>
        <v>0</v>
      </c>
      <c r="AJ10" s="174">
        <f t="shared" si="2"/>
        <v>0</v>
      </c>
    </row>
    <row r="11" spans="1:36" ht="22.5" customHeight="1">
      <c r="A11" s="12" t="s">
        <v>379</v>
      </c>
      <c r="B11" s="12"/>
      <c r="C11" s="12"/>
      <c r="D11" s="12" t="s">
        <v>380</v>
      </c>
      <c r="E11" s="13"/>
      <c r="F11" s="13"/>
      <c r="G11" s="193"/>
      <c r="H11" s="193"/>
      <c r="I11" s="60"/>
      <c r="J11" s="13"/>
      <c r="K11" s="13"/>
      <c r="L11" s="13"/>
      <c r="M11" s="13"/>
      <c r="N11" s="13"/>
      <c r="O11" s="13"/>
      <c r="P11" s="58"/>
      <c r="Q11" s="58"/>
      <c r="R11" s="58"/>
      <c r="S11" s="58"/>
      <c r="T11" s="58"/>
      <c r="U11" s="58"/>
      <c r="W11" s="58"/>
      <c r="X11" s="58"/>
      <c r="Y11" s="58"/>
      <c r="Z11" s="58"/>
      <c r="AA11" s="58"/>
      <c r="AB11" s="58"/>
      <c r="AD11" s="47">
        <f t="shared" si="3"/>
        <v>0</v>
      </c>
      <c r="AE11" s="47">
        <f t="shared" si="2"/>
        <v>0</v>
      </c>
      <c r="AF11" s="47">
        <f t="shared" si="2"/>
        <v>0</v>
      </c>
      <c r="AG11" s="47">
        <f t="shared" si="2"/>
        <v>0</v>
      </c>
      <c r="AH11" s="47">
        <f t="shared" si="2"/>
        <v>0</v>
      </c>
      <c r="AI11" s="47">
        <f t="shared" si="2"/>
        <v>0</v>
      </c>
      <c r="AJ11" s="47">
        <f t="shared" si="2"/>
        <v>0</v>
      </c>
    </row>
    <row r="12" spans="1:36" ht="185.25" customHeight="1">
      <c r="A12" s="18" t="s">
        <v>379</v>
      </c>
      <c r="B12" s="18" t="s">
        <v>55</v>
      </c>
      <c r="C12" s="19" t="s">
        <v>381</v>
      </c>
      <c r="D12" s="29" t="s">
        <v>382</v>
      </c>
      <c r="E12" s="24" t="s">
        <v>99</v>
      </c>
      <c r="F12" s="24" t="s">
        <v>383</v>
      </c>
      <c r="G12" s="178" t="s">
        <v>29</v>
      </c>
      <c r="H12" s="178">
        <v>8</v>
      </c>
      <c r="I12" s="56">
        <f>SUM(P12:U12)</f>
        <v>795000</v>
      </c>
      <c r="J12" s="19" t="s">
        <v>384</v>
      </c>
      <c r="K12" s="53"/>
      <c r="L12" s="29" t="s">
        <v>385</v>
      </c>
      <c r="M12" s="29" t="s">
        <v>386</v>
      </c>
      <c r="N12" s="29" t="s">
        <v>387</v>
      </c>
      <c r="O12" s="29" t="s">
        <v>388</v>
      </c>
      <c r="P12" s="44">
        <v>200000</v>
      </c>
      <c r="Q12" s="44">
        <v>0</v>
      </c>
      <c r="R12" s="44">
        <v>75000</v>
      </c>
      <c r="S12" s="44">
        <v>75000</v>
      </c>
      <c r="T12" s="44">
        <v>375000</v>
      </c>
      <c r="U12" s="39">
        <v>70000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39">
        <v>0</v>
      </c>
      <c r="AD12" s="46">
        <f t="shared" si="3"/>
        <v>0</v>
      </c>
      <c r="AE12" s="46">
        <f t="shared" si="2"/>
        <v>0</v>
      </c>
      <c r="AF12" s="46">
        <f t="shared" si="2"/>
        <v>0</v>
      </c>
      <c r="AG12" s="46">
        <f t="shared" si="2"/>
        <v>0</v>
      </c>
      <c r="AH12" s="46">
        <f t="shared" si="2"/>
        <v>0</v>
      </c>
      <c r="AI12" s="46">
        <f t="shared" si="2"/>
        <v>0</v>
      </c>
      <c r="AJ12" s="46">
        <f t="shared" si="2"/>
        <v>795000</v>
      </c>
    </row>
    <row r="13" spans="1:36" ht="22.5" customHeight="1">
      <c r="A13" s="12"/>
      <c r="B13" s="12"/>
      <c r="C13" s="12"/>
      <c r="D13" s="12"/>
      <c r="E13" s="12"/>
      <c r="F13" s="12"/>
      <c r="G13" s="195"/>
      <c r="H13" s="195"/>
      <c r="I13" s="57"/>
      <c r="J13" s="13"/>
      <c r="K13" s="13"/>
      <c r="L13" s="13"/>
      <c r="M13" s="13"/>
      <c r="N13" s="13"/>
      <c r="O13" s="13"/>
      <c r="P13" s="62">
        <f>SUM(P5:P12)</f>
        <v>340000</v>
      </c>
      <c r="Q13" s="62">
        <f t="shared" ref="Q13:U13" si="5">SUM(Q5:Q12)</f>
        <v>60000</v>
      </c>
      <c r="R13" s="62">
        <f t="shared" si="5"/>
        <v>229000</v>
      </c>
      <c r="S13" s="62">
        <f t="shared" si="5"/>
        <v>75000</v>
      </c>
      <c r="T13" s="62">
        <f t="shared" si="5"/>
        <v>375000</v>
      </c>
      <c r="U13" s="62">
        <f t="shared" si="5"/>
        <v>70000</v>
      </c>
      <c r="W13" s="62">
        <f t="shared" ref="W13:AB13" si="6">SUM(W5:W12)</f>
        <v>0</v>
      </c>
      <c r="X13" s="62">
        <f t="shared" si="6"/>
        <v>0</v>
      </c>
      <c r="Y13" s="62">
        <f t="shared" si="6"/>
        <v>0</v>
      </c>
      <c r="Z13" s="62">
        <f t="shared" si="6"/>
        <v>0</v>
      </c>
      <c r="AA13" s="62">
        <f t="shared" si="6"/>
        <v>0</v>
      </c>
      <c r="AB13" s="62">
        <f t="shared" si="6"/>
        <v>0</v>
      </c>
      <c r="AD13" s="55">
        <f>SUM(AD4:AD12)</f>
        <v>0</v>
      </c>
      <c r="AE13" s="55">
        <f t="shared" ref="AE13:AJ13" si="7">SUM(AE4:AE12)</f>
        <v>0</v>
      </c>
      <c r="AF13" s="55">
        <f t="shared" si="7"/>
        <v>0</v>
      </c>
      <c r="AG13" s="55">
        <f t="shared" si="7"/>
        <v>0</v>
      </c>
      <c r="AH13" s="55">
        <f t="shared" si="7"/>
        <v>0</v>
      </c>
      <c r="AI13" s="55">
        <f t="shared" si="7"/>
        <v>0</v>
      </c>
      <c r="AJ13" s="55">
        <f t="shared" si="7"/>
        <v>1149000</v>
      </c>
    </row>
    <row r="14" spans="1:36">
      <c r="I14" s="1"/>
      <c r="AD14" s="11"/>
      <c r="AE14" s="11"/>
      <c r="AF14" s="11"/>
      <c r="AG14" s="11"/>
      <c r="AH14" s="11"/>
      <c r="AI14" s="11"/>
      <c r="AJ14" s="11"/>
    </row>
    <row r="15" spans="1:36">
      <c r="A15" s="8"/>
      <c r="B15" s="8"/>
      <c r="C15" s="8"/>
      <c r="G15" s="272"/>
      <c r="H15" s="272"/>
      <c r="I15" s="1"/>
      <c r="AD15" s="11"/>
      <c r="AE15" s="11"/>
      <c r="AF15" s="11"/>
      <c r="AG15" s="11"/>
      <c r="AH15" s="11"/>
      <c r="AI15" s="11"/>
      <c r="AJ15" s="11"/>
    </row>
    <row r="16" spans="1:36" ht="25.5" customHeight="1">
      <c r="D16" s="36" t="s">
        <v>137</v>
      </c>
      <c r="E16" s="38" t="s">
        <v>138</v>
      </c>
      <c r="F16" s="8"/>
      <c r="G16" s="196"/>
      <c r="H16" s="196"/>
      <c r="I16" s="65"/>
      <c r="P16" s="160"/>
      <c r="Q16" s="160"/>
      <c r="R16" s="160"/>
      <c r="S16" s="160"/>
      <c r="T16" s="160"/>
    </row>
    <row r="17" spans="1:9">
      <c r="A17" s="9"/>
      <c r="B17" s="9"/>
      <c r="C17" s="9"/>
      <c r="D17" s="37" t="s">
        <v>139</v>
      </c>
      <c r="E17" s="39">
        <f>AD13</f>
        <v>0</v>
      </c>
      <c r="I17" s="16"/>
    </row>
    <row r="18" spans="1:9">
      <c r="A18" s="8"/>
      <c r="B18" s="8"/>
      <c r="C18" s="8"/>
      <c r="D18" s="37" t="s">
        <v>140</v>
      </c>
      <c r="E18" s="118">
        <f>AE13</f>
        <v>0</v>
      </c>
      <c r="F18" s="9"/>
      <c r="G18" s="197"/>
      <c r="H18" s="197"/>
      <c r="I18" s="33"/>
    </row>
    <row r="19" spans="1:9">
      <c r="A19" s="8"/>
      <c r="B19" s="8"/>
      <c r="C19" s="8"/>
      <c r="D19" s="37" t="s">
        <v>141</v>
      </c>
      <c r="E19" s="39">
        <f>AF13</f>
        <v>0</v>
      </c>
      <c r="F19" s="8"/>
      <c r="G19" s="196"/>
      <c r="H19" s="196"/>
      <c r="I19" s="32"/>
    </row>
    <row r="20" spans="1:9">
      <c r="A20" s="10"/>
      <c r="B20" s="10"/>
      <c r="C20" s="10"/>
      <c r="D20" s="37" t="s">
        <v>142</v>
      </c>
      <c r="E20" s="118">
        <f>AG13</f>
        <v>0</v>
      </c>
      <c r="F20" s="8"/>
      <c r="G20" s="196"/>
      <c r="H20" s="196"/>
      <c r="I20" s="32"/>
    </row>
    <row r="21" spans="1:9">
      <c r="A21" s="10"/>
      <c r="B21" s="10"/>
      <c r="C21" s="10"/>
      <c r="D21" s="37" t="s">
        <v>143</v>
      </c>
      <c r="E21" s="39">
        <f>AH13</f>
        <v>0</v>
      </c>
      <c r="F21" s="10"/>
      <c r="G21" s="198"/>
      <c r="H21" s="198"/>
      <c r="I21" s="34"/>
    </row>
    <row r="22" spans="1:9">
      <c r="D22" s="37" t="s">
        <v>144</v>
      </c>
      <c r="E22" s="118">
        <f>AI13</f>
        <v>0</v>
      </c>
      <c r="F22" s="10"/>
      <c r="G22" s="198"/>
      <c r="H22" s="198"/>
      <c r="I22" s="34"/>
    </row>
    <row r="23" spans="1:9">
      <c r="C23" s="50"/>
      <c r="D23" s="37" t="s">
        <v>193</v>
      </c>
      <c r="E23" s="39">
        <f>AJ13</f>
        <v>1149000</v>
      </c>
      <c r="F23" s="10"/>
      <c r="G23" s="198"/>
      <c r="H23" s="198"/>
      <c r="I23" s="34"/>
    </row>
    <row r="24" spans="1:9">
      <c r="D24" s="37" t="s">
        <v>389</v>
      </c>
      <c r="E24" s="119">
        <f>SUM(E17:E23)</f>
        <v>1149000</v>
      </c>
      <c r="F24" s="7"/>
      <c r="G24" s="199"/>
      <c r="H24" s="199"/>
      <c r="I24" s="35"/>
    </row>
    <row r="25" spans="1:9">
      <c r="E25" s="1"/>
      <c r="I25" s="16"/>
    </row>
    <row r="26" spans="1:9">
      <c r="D26" s="37" t="s">
        <v>147</v>
      </c>
      <c r="E26" s="40">
        <f>E24-E27</f>
        <v>1149000</v>
      </c>
      <c r="I26" s="16"/>
    </row>
    <row r="27" spans="1:9">
      <c r="D27" s="37" t="s">
        <v>148</v>
      </c>
      <c r="E27" s="120">
        <f>SUM(W13:AB13)</f>
        <v>0</v>
      </c>
      <c r="I27" s="16"/>
    </row>
    <row r="29" spans="1:9" hidden="1">
      <c r="D29" s="36" t="s">
        <v>137</v>
      </c>
      <c r="E29" s="38" t="s">
        <v>138</v>
      </c>
    </row>
    <row r="30" spans="1:9" hidden="1">
      <c r="D30" s="37" t="s">
        <v>15</v>
      </c>
      <c r="E30" s="118">
        <f>P13</f>
        <v>340000</v>
      </c>
    </row>
    <row r="31" spans="1:9" hidden="1">
      <c r="D31" s="112" t="s">
        <v>16</v>
      </c>
      <c r="E31" s="117">
        <f>Q13</f>
        <v>60000</v>
      </c>
    </row>
    <row r="32" spans="1:9" hidden="1">
      <c r="D32" s="111" t="s">
        <v>17</v>
      </c>
      <c r="E32" s="116">
        <f>R13</f>
        <v>229000</v>
      </c>
    </row>
    <row r="33" spans="4:5" hidden="1">
      <c r="D33" s="110" t="s">
        <v>18</v>
      </c>
      <c r="E33" s="115">
        <f>S13</f>
        <v>75000</v>
      </c>
    </row>
    <row r="34" spans="4:5" hidden="1">
      <c r="D34" s="109" t="s">
        <v>19</v>
      </c>
      <c r="E34" s="114">
        <f>T13</f>
        <v>375000</v>
      </c>
    </row>
    <row r="35" spans="4:5" hidden="1">
      <c r="D35" s="108" t="s">
        <v>20</v>
      </c>
      <c r="E35" s="113">
        <f>U13</f>
        <v>70000</v>
      </c>
    </row>
    <row r="36" spans="4:5" hidden="1">
      <c r="D36" s="37" t="str">
        <f>D24</f>
        <v>Celkem za oblast F</v>
      </c>
      <c r="E36" s="119">
        <f>SUM(E30:E35)</f>
        <v>1149000</v>
      </c>
    </row>
  </sheetData>
  <sheetProtection algorithmName="SHA-512" hashValue="03bJFBf8XtjlXIdB3jjzwJP2r1dA/9bEIzK3GjoTPkIYxR0X1xis50zUiiJEawgUr3NGZHSyKmXpn/doNVVlOQ==" saltValue="Eec5q8S0ihpLyY0wGb54WA==" spinCount="100000" sheet="1" objects="1" scenarios="1"/>
  <autoFilter ref="A2:G13" xr:uid="{00000000-0009-0000-0000-000005000000}"/>
  <mergeCells count="16">
    <mergeCell ref="A2:A3"/>
    <mergeCell ref="D2:D3"/>
    <mergeCell ref="E2:E3"/>
    <mergeCell ref="G2:G3"/>
    <mergeCell ref="C2:C3"/>
    <mergeCell ref="J2:O2"/>
    <mergeCell ref="P2:U2"/>
    <mergeCell ref="H2:H3"/>
    <mergeCell ref="F2:F3"/>
    <mergeCell ref="P1:AB1"/>
    <mergeCell ref="W2:AB2"/>
    <mergeCell ref="G15:H15"/>
    <mergeCell ref="B2:B3"/>
    <mergeCell ref="C5:C6"/>
    <mergeCell ref="C8:C10"/>
    <mergeCell ref="I2:I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4"/>
  <sheetViews>
    <sheetView showGridLines="0" zoomScale="60" zoomScaleNormal="60" workbookViewId="0">
      <pane ySplit="3" topLeftCell="A4" activePane="bottomLeft" state="frozen"/>
      <selection pane="bottomLeft" activeCell="AQ9" sqref="AQ9"/>
      <selection activeCell="M7" sqref="M7"/>
    </sheetView>
  </sheetViews>
  <sheetFormatPr defaultColWidth="8.6640625" defaultRowHeight="18" outlineLevelCol="1"/>
  <cols>
    <col min="1" max="2" width="10.6640625" style="4" customWidth="1"/>
    <col min="3" max="3" width="32.6640625" style="4" customWidth="1"/>
    <col min="4" max="4" width="43.109375" style="4" customWidth="1"/>
    <col min="5" max="5" width="16.109375" style="4" customWidth="1"/>
    <col min="6" max="6" width="44.6640625" style="4" customWidth="1"/>
    <col min="7" max="7" width="11.6640625" style="192" customWidth="1"/>
    <col min="8" max="8" width="10.109375" style="192" customWidth="1"/>
    <col min="9" max="9" width="12.109375" style="4" customWidth="1"/>
    <col min="10" max="15" width="25.6640625" style="4" hidden="1" customWidth="1"/>
    <col min="16" max="16" width="18.44140625" style="4" hidden="1" customWidth="1"/>
    <col min="17" max="21" width="11" style="4" hidden="1" customWidth="1"/>
    <col min="22" max="22" width="3.6640625" style="4" hidden="1" customWidth="1"/>
    <col min="23" max="28" width="11" style="4" hidden="1" customWidth="1"/>
    <col min="29" max="29" width="20" style="4" hidden="1" customWidth="1"/>
    <col min="30" max="36" width="10.6640625" style="2" hidden="1" customWidth="1" outlineLevel="1"/>
    <col min="37" max="37" width="0" style="4" hidden="1" customWidth="1" collapsed="1"/>
    <col min="38" max="38" width="0" style="4" hidden="1" customWidth="1"/>
    <col min="39" max="16384" width="8.6640625" style="4"/>
  </cols>
  <sheetData>
    <row r="1" spans="1:36" ht="67.5" customHeight="1">
      <c r="A1" s="14" t="s">
        <v>390</v>
      </c>
      <c r="B1" s="14"/>
      <c r="C1" s="14"/>
      <c r="D1" s="14" t="s">
        <v>391</v>
      </c>
      <c r="P1" s="278" t="s">
        <v>2</v>
      </c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36" ht="67.5" customHeight="1">
      <c r="A2" s="279" t="s">
        <v>3</v>
      </c>
      <c r="B2" s="273" t="s">
        <v>4</v>
      </c>
      <c r="C2" s="273" t="s">
        <v>5</v>
      </c>
      <c r="D2" s="279" t="s">
        <v>6</v>
      </c>
      <c r="E2" s="273" t="s">
        <v>7</v>
      </c>
      <c r="F2" s="273" t="s">
        <v>8</v>
      </c>
      <c r="G2" s="280" t="s">
        <v>9</v>
      </c>
      <c r="H2" s="280" t="s">
        <v>10</v>
      </c>
      <c r="I2" s="273" t="s">
        <v>151</v>
      </c>
      <c r="J2" s="273" t="s">
        <v>12</v>
      </c>
      <c r="K2" s="273"/>
      <c r="L2" s="273"/>
      <c r="M2" s="273"/>
      <c r="N2" s="273"/>
      <c r="O2" s="273"/>
      <c r="P2" s="273" t="s">
        <v>13</v>
      </c>
      <c r="Q2" s="273"/>
      <c r="R2" s="273"/>
      <c r="S2" s="273"/>
      <c r="T2" s="273"/>
      <c r="U2" s="273"/>
      <c r="W2" s="273" t="s">
        <v>14</v>
      </c>
      <c r="X2" s="273"/>
      <c r="Y2" s="273"/>
      <c r="Z2" s="273"/>
      <c r="AA2" s="273"/>
      <c r="AB2" s="273"/>
    </row>
    <row r="3" spans="1:36" ht="20.25" customHeight="1">
      <c r="A3" s="279"/>
      <c r="B3" s="273"/>
      <c r="C3" s="273"/>
      <c r="D3" s="279"/>
      <c r="E3" s="273"/>
      <c r="F3" s="273"/>
      <c r="G3" s="280"/>
      <c r="H3" s="280"/>
      <c r="I3" s="273"/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48" t="str">
        <f>J3</f>
        <v>REK</v>
      </c>
      <c r="Q3" s="48" t="str">
        <f t="shared" ref="Q3:U3" si="0">K3</f>
        <v>OPF</v>
      </c>
      <c r="R3" s="48" t="str">
        <f t="shared" si="0"/>
        <v>FPF</v>
      </c>
      <c r="S3" s="48" t="str">
        <f t="shared" si="0"/>
        <v>FVP</v>
      </c>
      <c r="T3" s="48" t="str">
        <f t="shared" si="0"/>
        <v>MÚ</v>
      </c>
      <c r="U3" s="48" t="str">
        <f t="shared" si="0"/>
        <v>FÚ</v>
      </c>
      <c r="V3" s="42"/>
      <c r="W3" s="48" t="str">
        <f>P3</f>
        <v>REK</v>
      </c>
      <c r="X3" s="48" t="str">
        <f t="shared" ref="X3:AB3" si="1">Q3</f>
        <v>OPF</v>
      </c>
      <c r="Y3" s="48" t="str">
        <f t="shared" si="1"/>
        <v>FPF</v>
      </c>
      <c r="Z3" s="48" t="str">
        <f t="shared" si="1"/>
        <v>FVP</v>
      </c>
      <c r="AA3" s="48" t="str">
        <f t="shared" si="1"/>
        <v>MÚ</v>
      </c>
      <c r="AB3" s="48" t="str">
        <f t="shared" si="1"/>
        <v>FÚ</v>
      </c>
      <c r="AD3" s="45">
        <v>1</v>
      </c>
      <c r="AE3" s="45">
        <v>2</v>
      </c>
      <c r="AF3" s="45">
        <v>3</v>
      </c>
      <c r="AG3" s="45">
        <v>5</v>
      </c>
      <c r="AH3" s="45">
        <v>6</v>
      </c>
      <c r="AI3" s="45">
        <v>7</v>
      </c>
      <c r="AJ3" s="45">
        <v>8</v>
      </c>
    </row>
    <row r="4" spans="1:36" ht="26.25" customHeight="1">
      <c r="A4" s="12" t="s">
        <v>392</v>
      </c>
      <c r="B4" s="12"/>
      <c r="C4" s="12"/>
      <c r="D4" s="12" t="s">
        <v>393</v>
      </c>
      <c r="E4" s="12"/>
      <c r="F4" s="12"/>
      <c r="G4" s="195"/>
      <c r="H4" s="195"/>
      <c r="I4" s="57"/>
      <c r="J4" s="12"/>
      <c r="K4" s="12"/>
      <c r="L4" s="12"/>
      <c r="M4" s="12"/>
      <c r="N4" s="12"/>
      <c r="O4" s="12"/>
      <c r="P4" s="57"/>
      <c r="Q4" s="57"/>
      <c r="R4" s="57"/>
      <c r="S4" s="57"/>
      <c r="T4" s="57"/>
      <c r="U4" s="57"/>
      <c r="W4" s="57"/>
      <c r="X4" s="57"/>
      <c r="Y4" s="57"/>
      <c r="Z4" s="57"/>
      <c r="AA4" s="57"/>
      <c r="AB4" s="57"/>
      <c r="AD4" s="47"/>
      <c r="AE4" s="47"/>
      <c r="AF4" s="47"/>
      <c r="AG4" s="47"/>
      <c r="AH4" s="47"/>
      <c r="AI4" s="47"/>
      <c r="AJ4" s="47"/>
    </row>
    <row r="5" spans="1:36" ht="108">
      <c r="A5" s="18" t="s">
        <v>392</v>
      </c>
      <c r="B5" s="18" t="s">
        <v>315</v>
      </c>
      <c r="C5" s="274" t="s">
        <v>394</v>
      </c>
      <c r="D5" s="29" t="s">
        <v>395</v>
      </c>
      <c r="E5" s="29" t="s">
        <v>99</v>
      </c>
      <c r="F5" s="29" t="s">
        <v>396</v>
      </c>
      <c r="G5" s="178" t="s">
        <v>29</v>
      </c>
      <c r="H5" s="178">
        <v>6</v>
      </c>
      <c r="I5" s="56">
        <f>SUM(P5:U5)</f>
        <v>600000</v>
      </c>
      <c r="J5" s="29" t="s">
        <v>397</v>
      </c>
      <c r="K5" s="53"/>
      <c r="L5" s="29" t="s">
        <v>398</v>
      </c>
      <c r="M5" s="29" t="s">
        <v>399</v>
      </c>
      <c r="N5" s="19"/>
      <c r="O5" s="18"/>
      <c r="P5" s="39">
        <v>200000</v>
      </c>
      <c r="Q5" s="39">
        <v>0</v>
      </c>
      <c r="R5" s="39">
        <v>50000</v>
      </c>
      <c r="S5" s="39">
        <v>350000</v>
      </c>
      <c r="T5" s="39">
        <v>0</v>
      </c>
      <c r="U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D5" s="46">
        <f>IF($H5=AD$3,$I5,0)</f>
        <v>0</v>
      </c>
      <c r="AE5" s="46">
        <f t="shared" ref="AE5:AJ20" si="2">IF($H5=AE$3,$I5,0)</f>
        <v>0</v>
      </c>
      <c r="AF5" s="46">
        <f t="shared" si="2"/>
        <v>0</v>
      </c>
      <c r="AG5" s="46">
        <f t="shared" si="2"/>
        <v>0</v>
      </c>
      <c r="AH5" s="46">
        <f t="shared" si="2"/>
        <v>600000</v>
      </c>
      <c r="AI5" s="46">
        <f t="shared" si="2"/>
        <v>0</v>
      </c>
      <c r="AJ5" s="46">
        <f t="shared" si="2"/>
        <v>0</v>
      </c>
    </row>
    <row r="6" spans="1:36" ht="87" customHeight="1">
      <c r="A6" s="18" t="s">
        <v>392</v>
      </c>
      <c r="B6" s="18" t="s">
        <v>309</v>
      </c>
      <c r="C6" s="274"/>
      <c r="D6" s="19" t="s">
        <v>400</v>
      </c>
      <c r="E6" s="19" t="s">
        <v>99</v>
      </c>
      <c r="F6" s="19" t="s">
        <v>401</v>
      </c>
      <c r="G6" s="178" t="s">
        <v>36</v>
      </c>
      <c r="H6" s="178">
        <v>5</v>
      </c>
      <c r="I6" s="56">
        <f t="shared" ref="I6:I8" si="3">SUM(P6:U6)</f>
        <v>0</v>
      </c>
      <c r="J6" s="19" t="s">
        <v>402</v>
      </c>
      <c r="K6" s="53"/>
      <c r="L6" s="19"/>
      <c r="M6" s="19"/>
      <c r="N6" s="19"/>
      <c r="O6" s="18"/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D6" s="1">
        <f t="shared" ref="AD6:AJ20" si="4">IF($H6=AD$3,$I6,0)</f>
        <v>0</v>
      </c>
      <c r="AE6" s="1">
        <f t="shared" si="2"/>
        <v>0</v>
      </c>
      <c r="AF6" s="1">
        <f t="shared" si="2"/>
        <v>0</v>
      </c>
      <c r="AG6" s="1">
        <f t="shared" si="2"/>
        <v>0</v>
      </c>
      <c r="AH6" s="1">
        <f t="shared" si="2"/>
        <v>0</v>
      </c>
      <c r="AI6" s="1">
        <f t="shared" si="2"/>
        <v>0</v>
      </c>
      <c r="AJ6" s="1">
        <f t="shared" si="2"/>
        <v>0</v>
      </c>
    </row>
    <row r="7" spans="1:36" s="172" customFormat="1" ht="36" hidden="1">
      <c r="A7" s="165" t="s">
        <v>392</v>
      </c>
      <c r="B7" s="165" t="s">
        <v>309</v>
      </c>
      <c r="C7" s="274"/>
      <c r="D7" s="168" t="s">
        <v>403</v>
      </c>
      <c r="E7" s="168" t="s">
        <v>161</v>
      </c>
      <c r="F7" s="189"/>
      <c r="G7" s="194" t="s">
        <v>36</v>
      </c>
      <c r="H7" s="194">
        <v>5</v>
      </c>
      <c r="I7" s="170">
        <f t="shared" si="3"/>
        <v>0</v>
      </c>
      <c r="J7" s="168"/>
      <c r="K7" s="171"/>
      <c r="L7" s="168"/>
      <c r="M7" s="168"/>
      <c r="N7" s="168"/>
      <c r="O7" s="165"/>
      <c r="P7" s="113">
        <v>0</v>
      </c>
      <c r="Q7" s="113">
        <v>0</v>
      </c>
      <c r="R7" s="113">
        <v>0</v>
      </c>
      <c r="S7" s="113">
        <v>0</v>
      </c>
      <c r="T7" s="113">
        <v>0</v>
      </c>
      <c r="U7" s="113">
        <v>0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D7" s="174">
        <f t="shared" si="4"/>
        <v>0</v>
      </c>
      <c r="AE7" s="174">
        <f t="shared" si="4"/>
        <v>0</v>
      </c>
      <c r="AF7" s="174">
        <f t="shared" si="4"/>
        <v>0</v>
      </c>
      <c r="AG7" s="174">
        <f t="shared" si="4"/>
        <v>0</v>
      </c>
      <c r="AH7" s="174">
        <f t="shared" si="4"/>
        <v>0</v>
      </c>
      <c r="AI7" s="174">
        <f t="shared" si="4"/>
        <v>0</v>
      </c>
      <c r="AJ7" s="174">
        <f t="shared" si="4"/>
        <v>0</v>
      </c>
    </row>
    <row r="8" spans="1:36" s="172" customFormat="1" hidden="1">
      <c r="A8" s="165" t="s">
        <v>392</v>
      </c>
      <c r="B8" s="165" t="s">
        <v>246</v>
      </c>
      <c r="C8" s="274"/>
      <c r="D8" s="168" t="s">
        <v>404</v>
      </c>
      <c r="E8" s="168" t="s">
        <v>161</v>
      </c>
      <c r="F8" s="168"/>
      <c r="G8" s="194" t="s">
        <v>36</v>
      </c>
      <c r="H8" s="194">
        <v>7</v>
      </c>
      <c r="I8" s="170">
        <f t="shared" si="3"/>
        <v>0</v>
      </c>
      <c r="J8" s="168"/>
      <c r="K8" s="171"/>
      <c r="L8" s="168"/>
      <c r="M8" s="168"/>
      <c r="N8" s="168"/>
      <c r="O8" s="165"/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D8" s="174">
        <f t="shared" si="4"/>
        <v>0</v>
      </c>
      <c r="AE8" s="174">
        <f t="shared" si="4"/>
        <v>0</v>
      </c>
      <c r="AF8" s="174">
        <f t="shared" si="4"/>
        <v>0</v>
      </c>
      <c r="AG8" s="174">
        <f t="shared" si="4"/>
        <v>0</v>
      </c>
      <c r="AH8" s="174">
        <f t="shared" si="4"/>
        <v>0</v>
      </c>
      <c r="AI8" s="174">
        <f t="shared" si="4"/>
        <v>0</v>
      </c>
      <c r="AJ8" s="174">
        <f t="shared" si="4"/>
        <v>0</v>
      </c>
    </row>
    <row r="9" spans="1:36" ht="74.25">
      <c r="A9" s="18" t="s">
        <v>392</v>
      </c>
      <c r="B9" s="18" t="s">
        <v>309</v>
      </c>
      <c r="C9" s="274"/>
      <c r="D9" s="24" t="s">
        <v>405</v>
      </c>
      <c r="E9" s="24" t="s">
        <v>406</v>
      </c>
      <c r="F9" s="24" t="s">
        <v>407</v>
      </c>
      <c r="G9" s="200" t="s">
        <v>29</v>
      </c>
      <c r="H9" s="200">
        <v>5</v>
      </c>
      <c r="I9" s="56">
        <f>SUM(P9:U9)</f>
        <v>1000000</v>
      </c>
      <c r="J9" s="19" t="s">
        <v>408</v>
      </c>
      <c r="K9" s="22"/>
      <c r="L9" s="19"/>
      <c r="M9" s="19"/>
      <c r="N9" s="19"/>
      <c r="O9" s="18"/>
      <c r="P9" s="246">
        <v>1000000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D9" s="46">
        <f t="shared" si="4"/>
        <v>0</v>
      </c>
      <c r="AE9" s="46">
        <f t="shared" si="4"/>
        <v>0</v>
      </c>
      <c r="AF9" s="46">
        <f t="shared" si="4"/>
        <v>0</v>
      </c>
      <c r="AG9" s="46">
        <f t="shared" si="4"/>
        <v>1000000</v>
      </c>
      <c r="AH9" s="46">
        <f t="shared" si="4"/>
        <v>0</v>
      </c>
      <c r="AI9" s="46">
        <f t="shared" si="4"/>
        <v>0</v>
      </c>
      <c r="AJ9" s="46">
        <f t="shared" si="4"/>
        <v>0</v>
      </c>
    </row>
    <row r="10" spans="1:36" s="172" customFormat="1" hidden="1">
      <c r="A10" s="165" t="s">
        <v>392</v>
      </c>
      <c r="B10" s="165" t="s">
        <v>309</v>
      </c>
      <c r="C10" s="274"/>
      <c r="D10" s="175" t="s">
        <v>409</v>
      </c>
      <c r="E10" s="175" t="s">
        <v>161</v>
      </c>
      <c r="F10" s="175"/>
      <c r="G10" s="201" t="s">
        <v>36</v>
      </c>
      <c r="H10" s="201">
        <v>5</v>
      </c>
      <c r="I10" s="170">
        <f t="shared" ref="I10:I12" si="5">SUM(P10:U10)</f>
        <v>0</v>
      </c>
      <c r="J10" s="168"/>
      <c r="K10" s="190"/>
      <c r="L10" s="168"/>
      <c r="M10" s="168"/>
      <c r="N10" s="168"/>
      <c r="O10" s="165"/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D10" s="174">
        <f t="shared" si="4"/>
        <v>0</v>
      </c>
      <c r="AE10" s="174">
        <f t="shared" si="4"/>
        <v>0</v>
      </c>
      <c r="AF10" s="174">
        <f t="shared" si="4"/>
        <v>0</v>
      </c>
      <c r="AG10" s="174">
        <f t="shared" si="4"/>
        <v>0</v>
      </c>
      <c r="AH10" s="174">
        <f t="shared" si="4"/>
        <v>0</v>
      </c>
      <c r="AI10" s="174">
        <f t="shared" si="4"/>
        <v>0</v>
      </c>
      <c r="AJ10" s="174">
        <f t="shared" si="4"/>
        <v>0</v>
      </c>
    </row>
    <row r="11" spans="1:36" ht="127.15" customHeight="1">
      <c r="A11" s="18" t="s">
        <v>392</v>
      </c>
      <c r="B11" s="18" t="s">
        <v>309</v>
      </c>
      <c r="C11" s="274"/>
      <c r="D11" s="24" t="s">
        <v>410</v>
      </c>
      <c r="E11" s="24" t="s">
        <v>58</v>
      </c>
      <c r="F11" s="24" t="s">
        <v>411</v>
      </c>
      <c r="G11" s="178" t="s">
        <v>29</v>
      </c>
      <c r="H11" s="200">
        <v>5</v>
      </c>
      <c r="I11" s="56">
        <f t="shared" si="5"/>
        <v>40000</v>
      </c>
      <c r="J11" s="29" t="s">
        <v>412</v>
      </c>
      <c r="K11" s="22"/>
      <c r="L11" s="19"/>
      <c r="M11" s="19"/>
      <c r="N11" s="19"/>
      <c r="O11" s="18"/>
      <c r="P11" s="39">
        <v>40000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D11" s="46">
        <f t="shared" si="4"/>
        <v>0</v>
      </c>
      <c r="AE11" s="46">
        <f t="shared" si="4"/>
        <v>0</v>
      </c>
      <c r="AF11" s="46">
        <f t="shared" si="4"/>
        <v>0</v>
      </c>
      <c r="AG11" s="46">
        <f t="shared" si="4"/>
        <v>40000</v>
      </c>
      <c r="AH11" s="46">
        <f t="shared" si="4"/>
        <v>0</v>
      </c>
      <c r="AI11" s="46">
        <f t="shared" si="4"/>
        <v>0</v>
      </c>
      <c r="AJ11" s="46">
        <f t="shared" si="4"/>
        <v>0</v>
      </c>
    </row>
    <row r="12" spans="1:36" ht="37.5">
      <c r="A12" s="18" t="s">
        <v>392</v>
      </c>
      <c r="B12" s="18" t="s">
        <v>309</v>
      </c>
      <c r="C12" s="274"/>
      <c r="D12" s="24" t="s">
        <v>413</v>
      </c>
      <c r="E12" s="19" t="s">
        <v>58</v>
      </c>
      <c r="F12" s="24" t="s">
        <v>414</v>
      </c>
      <c r="G12" s="178" t="s">
        <v>29</v>
      </c>
      <c r="H12" s="200">
        <v>5</v>
      </c>
      <c r="I12" s="56">
        <f t="shared" si="5"/>
        <v>50000</v>
      </c>
      <c r="J12" s="29" t="s">
        <v>415</v>
      </c>
      <c r="K12" s="22"/>
      <c r="L12" s="19"/>
      <c r="M12" s="19"/>
      <c r="N12" s="19"/>
      <c r="O12" s="18"/>
      <c r="P12" s="39">
        <v>50000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D12" s="46">
        <f t="shared" si="4"/>
        <v>0</v>
      </c>
      <c r="AE12" s="46">
        <f t="shared" si="4"/>
        <v>0</v>
      </c>
      <c r="AF12" s="46">
        <f t="shared" si="4"/>
        <v>0</v>
      </c>
      <c r="AG12" s="46">
        <f t="shared" si="4"/>
        <v>50000</v>
      </c>
      <c r="AH12" s="46">
        <f t="shared" si="4"/>
        <v>0</v>
      </c>
      <c r="AI12" s="46">
        <f t="shared" si="4"/>
        <v>0</v>
      </c>
      <c r="AJ12" s="46">
        <f t="shared" si="4"/>
        <v>0</v>
      </c>
    </row>
    <row r="13" spans="1:36" ht="22.5" customHeight="1">
      <c r="A13" s="12" t="s">
        <v>416</v>
      </c>
      <c r="B13" s="12"/>
      <c r="C13" s="12"/>
      <c r="D13" s="12" t="s">
        <v>417</v>
      </c>
      <c r="E13" s="13"/>
      <c r="F13" s="13"/>
      <c r="G13" s="193"/>
      <c r="H13" s="193"/>
      <c r="I13" s="60"/>
      <c r="J13" s="13"/>
      <c r="K13" s="13"/>
      <c r="L13" s="13"/>
      <c r="M13" s="13"/>
      <c r="N13" s="13"/>
      <c r="O13" s="13"/>
      <c r="P13" s="58"/>
      <c r="Q13" s="58"/>
      <c r="R13" s="58"/>
      <c r="S13" s="58"/>
      <c r="T13" s="58"/>
      <c r="U13" s="58"/>
      <c r="W13" s="58"/>
      <c r="X13" s="58"/>
      <c r="Y13" s="58"/>
      <c r="Z13" s="58"/>
      <c r="AA13" s="58"/>
      <c r="AB13" s="58"/>
      <c r="AD13" s="47">
        <f t="shared" si="4"/>
        <v>0</v>
      </c>
      <c r="AE13" s="47">
        <f t="shared" si="2"/>
        <v>0</v>
      </c>
      <c r="AF13" s="47">
        <f t="shared" si="2"/>
        <v>0</v>
      </c>
      <c r="AG13" s="47">
        <f t="shared" si="2"/>
        <v>0</v>
      </c>
      <c r="AH13" s="47">
        <f t="shared" si="2"/>
        <v>0</v>
      </c>
      <c r="AI13" s="47">
        <f t="shared" si="2"/>
        <v>0</v>
      </c>
      <c r="AJ13" s="47">
        <f t="shared" si="2"/>
        <v>0</v>
      </c>
    </row>
    <row r="14" spans="1:36" s="172" customFormat="1" hidden="1">
      <c r="A14" s="165" t="s">
        <v>416</v>
      </c>
      <c r="B14" s="166" t="s">
        <v>315</v>
      </c>
      <c r="C14" s="274" t="s">
        <v>418</v>
      </c>
      <c r="D14" s="175" t="s">
        <v>419</v>
      </c>
      <c r="E14" s="175" t="s">
        <v>157</v>
      </c>
      <c r="F14" s="176"/>
      <c r="G14" s="201" t="s">
        <v>36</v>
      </c>
      <c r="H14" s="201">
        <v>6</v>
      </c>
      <c r="I14" s="170">
        <f t="shared" ref="I14:I20" si="6">SUM(P14:U14)</f>
        <v>0</v>
      </c>
      <c r="J14" s="168"/>
      <c r="K14" s="168"/>
      <c r="L14" s="168"/>
      <c r="M14" s="168"/>
      <c r="N14" s="168"/>
      <c r="O14" s="165"/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D14" s="174">
        <f t="shared" si="4"/>
        <v>0</v>
      </c>
      <c r="AE14" s="174">
        <f t="shared" si="2"/>
        <v>0</v>
      </c>
      <c r="AF14" s="174">
        <f t="shared" si="2"/>
        <v>0</v>
      </c>
      <c r="AG14" s="174">
        <f t="shared" si="2"/>
        <v>0</v>
      </c>
      <c r="AH14" s="174">
        <f t="shared" si="2"/>
        <v>0</v>
      </c>
      <c r="AI14" s="174">
        <f t="shared" si="2"/>
        <v>0</v>
      </c>
      <c r="AJ14" s="174">
        <f t="shared" si="2"/>
        <v>0</v>
      </c>
    </row>
    <row r="15" spans="1:36" ht="90">
      <c r="A15" s="18" t="s">
        <v>416</v>
      </c>
      <c r="B15" s="28" t="s">
        <v>309</v>
      </c>
      <c r="C15" s="274"/>
      <c r="D15" s="20" t="s">
        <v>420</v>
      </c>
      <c r="E15" s="24" t="s">
        <v>157</v>
      </c>
      <c r="F15" s="24" t="s">
        <v>421</v>
      </c>
      <c r="G15" s="202" t="s">
        <v>29</v>
      </c>
      <c r="H15" s="200">
        <v>5</v>
      </c>
      <c r="I15" s="56">
        <f>SUM(P15:U15)</f>
        <v>137000</v>
      </c>
      <c r="J15" s="29" t="s">
        <v>422</v>
      </c>
      <c r="K15" s="22"/>
      <c r="L15" s="19"/>
      <c r="M15" s="29" t="s">
        <v>423</v>
      </c>
      <c r="N15" s="19"/>
      <c r="O15" s="18"/>
      <c r="P15" s="39">
        <v>87000</v>
      </c>
      <c r="Q15" s="39">
        <v>0</v>
      </c>
      <c r="R15" s="39">
        <v>0</v>
      </c>
      <c r="S15" s="39">
        <v>50000</v>
      </c>
      <c r="T15" s="39">
        <v>0</v>
      </c>
      <c r="U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D15" s="46">
        <f t="shared" si="4"/>
        <v>0</v>
      </c>
      <c r="AE15" s="46">
        <f t="shared" si="2"/>
        <v>0</v>
      </c>
      <c r="AF15" s="46">
        <f t="shared" si="2"/>
        <v>0</v>
      </c>
      <c r="AG15" s="46">
        <f t="shared" si="2"/>
        <v>137000</v>
      </c>
      <c r="AH15" s="46">
        <f>IF($H15=AH$3,$I15,0)</f>
        <v>0</v>
      </c>
      <c r="AI15" s="46">
        <f t="shared" si="2"/>
        <v>0</v>
      </c>
      <c r="AJ15" s="46">
        <f t="shared" si="2"/>
        <v>0</v>
      </c>
    </row>
    <row r="16" spans="1:36" ht="37.5">
      <c r="A16" s="18" t="s">
        <v>416</v>
      </c>
      <c r="B16" s="28" t="s">
        <v>309</v>
      </c>
      <c r="C16" s="274"/>
      <c r="D16" s="24" t="s">
        <v>424</v>
      </c>
      <c r="E16" s="24" t="s">
        <v>406</v>
      </c>
      <c r="F16" s="29" t="s">
        <v>425</v>
      </c>
      <c r="G16" s="202" t="s">
        <v>29</v>
      </c>
      <c r="H16" s="200">
        <v>5</v>
      </c>
      <c r="I16" s="56">
        <f>SUM(P16:U16)</f>
        <v>350000</v>
      </c>
      <c r="J16" s="19" t="s">
        <v>426</v>
      </c>
      <c r="K16" s="22"/>
      <c r="L16" s="19"/>
      <c r="M16" s="19"/>
      <c r="N16" s="19"/>
      <c r="O16" s="18"/>
      <c r="P16" s="39">
        <v>350000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W16" s="39"/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D16" s="46">
        <f>IF($H16=AD$3,$I16,0)</f>
        <v>0</v>
      </c>
      <c r="AE16" s="46">
        <f>IF($H16=AE$3,$I16,0)</f>
        <v>0</v>
      </c>
      <c r="AF16" s="46">
        <f>IF($H16=AF$3,$I16,0)</f>
        <v>0</v>
      </c>
      <c r="AG16" s="46">
        <f>IF($H16=AG$3,$I16,0)</f>
        <v>350000</v>
      </c>
      <c r="AH16" s="46">
        <f>IF($H16=AH$3,$I16,0)</f>
        <v>0</v>
      </c>
      <c r="AI16" s="46">
        <f>IF($H16=AI$3,$I16,0)</f>
        <v>0</v>
      </c>
      <c r="AJ16" s="46">
        <f>IF($H16=AJ$3,$I16,0)</f>
        <v>0</v>
      </c>
    </row>
    <row r="17" spans="1:36" ht="22.5" customHeight="1">
      <c r="A17" s="12" t="s">
        <v>427</v>
      </c>
      <c r="B17" s="12"/>
      <c r="C17" s="12"/>
      <c r="D17" s="12" t="s">
        <v>428</v>
      </c>
      <c r="E17" s="13"/>
      <c r="F17" s="13"/>
      <c r="G17" s="193"/>
      <c r="H17" s="193"/>
      <c r="I17" s="60"/>
      <c r="J17" s="13"/>
      <c r="K17" s="13"/>
      <c r="L17" s="13"/>
      <c r="M17" s="13"/>
      <c r="N17" s="13"/>
      <c r="O17" s="13"/>
      <c r="P17" s="58"/>
      <c r="Q17" s="58"/>
      <c r="R17" s="58"/>
      <c r="S17" s="58"/>
      <c r="T17" s="58"/>
      <c r="U17" s="58"/>
      <c r="W17" s="58"/>
      <c r="X17" s="58"/>
      <c r="Y17" s="58"/>
      <c r="Z17" s="58"/>
      <c r="AA17" s="58"/>
      <c r="AB17" s="58"/>
      <c r="AD17" s="47">
        <f t="shared" si="4"/>
        <v>0</v>
      </c>
      <c r="AE17" s="47">
        <f t="shared" si="2"/>
        <v>0</v>
      </c>
      <c r="AF17" s="47">
        <f t="shared" si="2"/>
        <v>0</v>
      </c>
      <c r="AG17" s="47">
        <f t="shared" si="2"/>
        <v>0</v>
      </c>
      <c r="AH17" s="47">
        <f t="shared" si="2"/>
        <v>0</v>
      </c>
      <c r="AI17" s="47">
        <f t="shared" si="2"/>
        <v>0</v>
      </c>
      <c r="AJ17" s="47">
        <f t="shared" si="2"/>
        <v>0</v>
      </c>
    </row>
    <row r="18" spans="1:36" s="172" customFormat="1" ht="36" hidden="1">
      <c r="A18" s="165" t="s">
        <v>427</v>
      </c>
      <c r="B18" s="166" t="s">
        <v>309</v>
      </c>
      <c r="C18" s="274" t="s">
        <v>429</v>
      </c>
      <c r="D18" s="167" t="s">
        <v>430</v>
      </c>
      <c r="E18" s="168" t="s">
        <v>157</v>
      </c>
      <c r="F18" s="168"/>
      <c r="G18" s="203" t="s">
        <v>36</v>
      </c>
      <c r="H18" s="194">
        <v>5</v>
      </c>
      <c r="I18" s="170">
        <f t="shared" si="6"/>
        <v>0</v>
      </c>
      <c r="J18" s="168"/>
      <c r="K18" s="171"/>
      <c r="L18" s="168"/>
      <c r="M18" s="168"/>
      <c r="N18" s="168"/>
      <c r="O18" s="165"/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W18" s="113">
        <v>0</v>
      </c>
      <c r="X18" s="173">
        <v>0</v>
      </c>
      <c r="Y18" s="113">
        <v>0</v>
      </c>
      <c r="Z18" s="113">
        <v>0</v>
      </c>
      <c r="AA18" s="113">
        <v>0</v>
      </c>
      <c r="AB18" s="113">
        <v>0</v>
      </c>
      <c r="AD18" s="174">
        <f t="shared" si="4"/>
        <v>0</v>
      </c>
      <c r="AE18" s="174">
        <f t="shared" si="2"/>
        <v>0</v>
      </c>
      <c r="AF18" s="174">
        <f t="shared" si="2"/>
        <v>0</v>
      </c>
      <c r="AG18" s="174">
        <f t="shared" si="2"/>
        <v>0</v>
      </c>
      <c r="AH18" s="174">
        <f t="shared" si="2"/>
        <v>0</v>
      </c>
      <c r="AI18" s="174">
        <f t="shared" si="2"/>
        <v>0</v>
      </c>
      <c r="AJ18" s="174">
        <f t="shared" si="2"/>
        <v>0</v>
      </c>
    </row>
    <row r="19" spans="1:36" s="172" customFormat="1" hidden="1">
      <c r="A19" s="165" t="s">
        <v>427</v>
      </c>
      <c r="B19" s="166" t="s">
        <v>309</v>
      </c>
      <c r="C19" s="274"/>
      <c r="D19" s="167" t="s">
        <v>431</v>
      </c>
      <c r="E19" s="168" t="s">
        <v>157</v>
      </c>
      <c r="F19" s="168"/>
      <c r="G19" s="203" t="s">
        <v>36</v>
      </c>
      <c r="H19" s="194">
        <v>5</v>
      </c>
      <c r="I19" s="170">
        <f t="shared" si="6"/>
        <v>0</v>
      </c>
      <c r="J19" s="168"/>
      <c r="K19" s="171"/>
      <c r="L19" s="168"/>
      <c r="M19" s="168"/>
      <c r="N19" s="168"/>
      <c r="O19" s="165"/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W19" s="113">
        <v>0</v>
      </c>
      <c r="X19" s="173">
        <v>0</v>
      </c>
      <c r="Y19" s="113">
        <v>0</v>
      </c>
      <c r="Z19" s="113">
        <v>0</v>
      </c>
      <c r="AA19" s="113">
        <v>0</v>
      </c>
      <c r="AB19" s="113">
        <v>0</v>
      </c>
      <c r="AD19" s="174">
        <f t="shared" si="4"/>
        <v>0</v>
      </c>
      <c r="AE19" s="174">
        <f t="shared" si="2"/>
        <v>0</v>
      </c>
      <c r="AF19" s="174">
        <f t="shared" si="2"/>
        <v>0</v>
      </c>
      <c r="AG19" s="174">
        <f t="shared" si="2"/>
        <v>0</v>
      </c>
      <c r="AH19" s="174">
        <f t="shared" si="2"/>
        <v>0</v>
      </c>
      <c r="AI19" s="174">
        <f t="shared" si="2"/>
        <v>0</v>
      </c>
      <c r="AJ19" s="174">
        <f t="shared" si="2"/>
        <v>0</v>
      </c>
    </row>
    <row r="20" spans="1:36" ht="148.15" customHeight="1">
      <c r="A20" s="18" t="s">
        <v>427</v>
      </c>
      <c r="B20" s="28" t="s">
        <v>309</v>
      </c>
      <c r="C20" s="274"/>
      <c r="D20" s="29" t="s">
        <v>432</v>
      </c>
      <c r="E20" s="19" t="s">
        <v>406</v>
      </c>
      <c r="F20" s="29" t="s">
        <v>433</v>
      </c>
      <c r="G20" s="202" t="s">
        <v>29</v>
      </c>
      <c r="H20" s="178">
        <v>5</v>
      </c>
      <c r="I20" s="56">
        <f t="shared" si="6"/>
        <v>250000</v>
      </c>
      <c r="J20" s="29" t="s">
        <v>434</v>
      </c>
      <c r="K20" s="53"/>
      <c r="L20" s="19"/>
      <c r="M20" s="19"/>
      <c r="N20" s="19"/>
      <c r="O20" s="18"/>
      <c r="P20" s="39">
        <v>250000</v>
      </c>
      <c r="Q20" s="44">
        <v>0</v>
      </c>
      <c r="R20" s="39">
        <v>0</v>
      </c>
      <c r="S20" s="39">
        <v>0</v>
      </c>
      <c r="T20" s="39">
        <v>0</v>
      </c>
      <c r="U20" s="39">
        <v>0</v>
      </c>
      <c r="W20" s="39">
        <v>0</v>
      </c>
      <c r="X20" s="44">
        <v>0</v>
      </c>
      <c r="Y20" s="39">
        <v>0</v>
      </c>
      <c r="Z20" s="39">
        <v>0</v>
      </c>
      <c r="AA20" s="39">
        <v>0</v>
      </c>
      <c r="AB20" s="39">
        <v>0</v>
      </c>
      <c r="AD20" s="46">
        <f t="shared" si="4"/>
        <v>0</v>
      </c>
      <c r="AE20" s="46">
        <f t="shared" si="2"/>
        <v>0</v>
      </c>
      <c r="AF20" s="46">
        <f t="shared" si="2"/>
        <v>0</v>
      </c>
      <c r="AG20" s="46">
        <f t="shared" si="2"/>
        <v>250000</v>
      </c>
      <c r="AH20" s="46">
        <f t="shared" si="2"/>
        <v>0</v>
      </c>
      <c r="AI20" s="46">
        <f t="shared" si="2"/>
        <v>0</v>
      </c>
      <c r="AJ20" s="46">
        <f t="shared" si="2"/>
        <v>0</v>
      </c>
    </row>
    <row r="21" spans="1:36" ht="22.5" customHeight="1">
      <c r="A21" s="12"/>
      <c r="B21" s="12"/>
      <c r="C21" s="12"/>
      <c r="D21" s="12"/>
      <c r="E21" s="12"/>
      <c r="F21" s="12"/>
      <c r="G21" s="195"/>
      <c r="H21" s="195"/>
      <c r="I21" s="57"/>
      <c r="J21" s="13"/>
      <c r="K21" s="13"/>
      <c r="L21" s="13"/>
      <c r="M21" s="13"/>
      <c r="N21" s="13"/>
      <c r="O21" s="13"/>
      <c r="P21" s="62">
        <f>SUM(P5:P20)</f>
        <v>1977000</v>
      </c>
      <c r="Q21" s="62">
        <f t="shared" ref="Q21:U21" si="7">SUM(Q5:Q20)</f>
        <v>0</v>
      </c>
      <c r="R21" s="62">
        <f t="shared" si="7"/>
        <v>50000</v>
      </c>
      <c r="S21" s="62">
        <f t="shared" si="7"/>
        <v>400000</v>
      </c>
      <c r="T21" s="62">
        <f t="shared" si="7"/>
        <v>0</v>
      </c>
      <c r="U21" s="62">
        <f t="shared" si="7"/>
        <v>0</v>
      </c>
      <c r="W21" s="62">
        <f>SUM(W5:W20)</f>
        <v>0</v>
      </c>
      <c r="X21" s="62">
        <f t="shared" ref="X21:AB21" si="8">SUM(X5:X20)</f>
        <v>0</v>
      </c>
      <c r="Y21" s="62">
        <f t="shared" si="8"/>
        <v>0</v>
      </c>
      <c r="Z21" s="62">
        <f t="shared" si="8"/>
        <v>0</v>
      </c>
      <c r="AA21" s="62">
        <f t="shared" si="8"/>
        <v>0</v>
      </c>
      <c r="AB21" s="62">
        <f t="shared" si="8"/>
        <v>0</v>
      </c>
      <c r="AD21" s="55">
        <f>SUM(AD5:AD20)</f>
        <v>0</v>
      </c>
      <c r="AE21" s="55">
        <f t="shared" ref="AE21:AJ21" si="9">SUM(AE5:AE20)</f>
        <v>0</v>
      </c>
      <c r="AF21" s="55">
        <f t="shared" si="9"/>
        <v>0</v>
      </c>
      <c r="AG21" s="55">
        <f t="shared" si="9"/>
        <v>1827000</v>
      </c>
      <c r="AH21" s="55">
        <f t="shared" si="9"/>
        <v>600000</v>
      </c>
      <c r="AI21" s="55">
        <f t="shared" si="9"/>
        <v>0</v>
      </c>
      <c r="AJ21" s="55">
        <f t="shared" si="9"/>
        <v>0</v>
      </c>
    </row>
    <row r="22" spans="1:36">
      <c r="I22" s="1"/>
    </row>
    <row r="23" spans="1:36">
      <c r="A23" s="8"/>
      <c r="B23" s="8"/>
      <c r="C23" s="51"/>
      <c r="G23" s="272"/>
      <c r="H23" s="272"/>
      <c r="I23" s="1"/>
    </row>
    <row r="24" spans="1:36" ht="25.5" customHeight="1">
      <c r="D24" s="36" t="s">
        <v>137</v>
      </c>
      <c r="E24" s="38" t="s">
        <v>138</v>
      </c>
      <c r="F24" s="8"/>
      <c r="G24" s="196"/>
      <c r="H24" s="196"/>
      <c r="I24" s="32"/>
    </row>
    <row r="25" spans="1:36">
      <c r="A25" s="9"/>
      <c r="B25" s="9"/>
      <c r="C25" s="9"/>
      <c r="D25" s="37" t="s">
        <v>139</v>
      </c>
      <c r="E25" s="39">
        <f>AD21</f>
        <v>0</v>
      </c>
      <c r="I25" s="16"/>
    </row>
    <row r="26" spans="1:36">
      <c r="A26" s="8"/>
      <c r="B26" s="8"/>
      <c r="C26" s="8"/>
      <c r="D26" s="37" t="s">
        <v>140</v>
      </c>
      <c r="E26" s="118">
        <f>AE21</f>
        <v>0</v>
      </c>
      <c r="F26" s="9"/>
      <c r="G26" s="197"/>
      <c r="H26" s="197"/>
      <c r="I26" s="33"/>
    </row>
    <row r="27" spans="1:36">
      <c r="A27" s="8"/>
      <c r="B27" s="8"/>
      <c r="C27" s="8"/>
      <c r="D27" s="37" t="s">
        <v>141</v>
      </c>
      <c r="E27" s="39">
        <f>AF21</f>
        <v>0</v>
      </c>
      <c r="F27" s="8"/>
      <c r="G27" s="196"/>
      <c r="H27" s="196"/>
      <c r="I27" s="32"/>
    </row>
    <row r="28" spans="1:36">
      <c r="A28" s="10"/>
      <c r="B28" s="10"/>
      <c r="C28" s="10"/>
      <c r="D28" s="37" t="s">
        <v>142</v>
      </c>
      <c r="E28" s="118">
        <f>AG21</f>
        <v>1827000</v>
      </c>
      <c r="F28" s="8"/>
      <c r="G28" s="196"/>
      <c r="H28" s="196"/>
      <c r="I28" s="32"/>
    </row>
    <row r="29" spans="1:36">
      <c r="A29" s="10"/>
      <c r="B29" s="10"/>
      <c r="C29" s="10"/>
      <c r="D29" s="37" t="s">
        <v>143</v>
      </c>
      <c r="E29" s="39">
        <f>AH21</f>
        <v>600000</v>
      </c>
      <c r="F29" s="10"/>
      <c r="G29" s="198"/>
      <c r="H29" s="198"/>
      <c r="I29" s="34"/>
    </row>
    <row r="30" spans="1:36">
      <c r="D30" s="37" t="s">
        <v>144</v>
      </c>
      <c r="E30" s="118">
        <f>AI21</f>
        <v>0</v>
      </c>
      <c r="F30" s="10"/>
      <c r="G30" s="198"/>
      <c r="H30" s="198"/>
      <c r="I30" s="34"/>
    </row>
    <row r="31" spans="1:36">
      <c r="D31" s="37" t="s">
        <v>193</v>
      </c>
      <c r="E31" s="39">
        <f>AJ21</f>
        <v>0</v>
      </c>
      <c r="F31" s="10"/>
      <c r="G31" s="198"/>
      <c r="H31" s="198"/>
      <c r="I31" s="34"/>
    </row>
    <row r="32" spans="1:36">
      <c r="D32" s="37" t="s">
        <v>435</v>
      </c>
      <c r="E32" s="119">
        <f>SUM(E25:E31)</f>
        <v>2427000</v>
      </c>
      <c r="F32" s="7"/>
      <c r="G32" s="199"/>
      <c r="H32" s="199"/>
      <c r="I32" s="35"/>
    </row>
    <row r="33" spans="4:9">
      <c r="E33" s="1"/>
      <c r="I33" s="16"/>
    </row>
    <row r="34" spans="4:9">
      <c r="D34" s="37" t="s">
        <v>147</v>
      </c>
      <c r="E34" s="40">
        <f>E32-E35</f>
        <v>2427000</v>
      </c>
      <c r="I34" s="16"/>
    </row>
    <row r="35" spans="4:9">
      <c r="D35" s="37" t="s">
        <v>148</v>
      </c>
      <c r="E35" s="120">
        <f>SUM(W21:AB21)</f>
        <v>0</v>
      </c>
      <c r="I35" s="16"/>
    </row>
    <row r="37" spans="4:9" hidden="1">
      <c r="D37" s="36" t="s">
        <v>137</v>
      </c>
      <c r="E37" s="38" t="s">
        <v>138</v>
      </c>
    </row>
    <row r="38" spans="4:9" hidden="1">
      <c r="D38" s="37" t="s">
        <v>15</v>
      </c>
      <c r="E38" s="118">
        <f>P21</f>
        <v>1977000</v>
      </c>
    </row>
    <row r="39" spans="4:9" hidden="1">
      <c r="D39" s="112" t="s">
        <v>16</v>
      </c>
      <c r="E39" s="117">
        <f>Q21</f>
        <v>0</v>
      </c>
    </row>
    <row r="40" spans="4:9" hidden="1">
      <c r="D40" s="111" t="s">
        <v>17</v>
      </c>
      <c r="E40" s="116">
        <f>R21</f>
        <v>50000</v>
      </c>
    </row>
    <row r="41" spans="4:9" hidden="1">
      <c r="D41" s="110" t="s">
        <v>18</v>
      </c>
      <c r="E41" s="115">
        <f>S21</f>
        <v>400000</v>
      </c>
    </row>
    <row r="42" spans="4:9" hidden="1">
      <c r="D42" s="109" t="s">
        <v>19</v>
      </c>
      <c r="E42" s="114">
        <f>T21</f>
        <v>0</v>
      </c>
    </row>
    <row r="43" spans="4:9" hidden="1">
      <c r="D43" s="108" t="s">
        <v>20</v>
      </c>
      <c r="E43" s="113">
        <f>U21</f>
        <v>0</v>
      </c>
    </row>
    <row r="44" spans="4:9" hidden="1">
      <c r="D44" s="37" t="str">
        <f>D32</f>
        <v>Celkem za oblast G</v>
      </c>
      <c r="E44" s="119">
        <f>SUM(E38:E43)</f>
        <v>2427000</v>
      </c>
    </row>
  </sheetData>
  <sheetProtection algorithmName="SHA-512" hashValue="UnKlXlJoqHXTH8RLT7Y/FXmHVsS1o8rLFfNCkJKdFQD4oTwU43sGGiCDT4gnkJpDZnMunjkhCI70t7PeTl6RQA==" saltValue="voFK0jh/5Yeuh5RJ4ZZS6A==" spinCount="100000" sheet="1" objects="1" scenarios="1"/>
  <autoFilter ref="A2:G21" xr:uid="{00000000-0009-0000-0000-000006000000}"/>
  <mergeCells count="17">
    <mergeCell ref="A2:A3"/>
    <mergeCell ref="D2:D3"/>
    <mergeCell ref="E2:E3"/>
    <mergeCell ref="J2:O2"/>
    <mergeCell ref="C2:C3"/>
    <mergeCell ref="F2:F3"/>
    <mergeCell ref="G23:H23"/>
    <mergeCell ref="B2:B3"/>
    <mergeCell ref="P2:U2"/>
    <mergeCell ref="H2:H3"/>
    <mergeCell ref="P1:AB1"/>
    <mergeCell ref="W2:AB2"/>
    <mergeCell ref="G2:G3"/>
    <mergeCell ref="I2:I3"/>
    <mergeCell ref="C18:C20"/>
    <mergeCell ref="C14:C16"/>
    <mergeCell ref="C5:C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R23"/>
  <sheetViews>
    <sheetView showGridLines="0" zoomScaleNormal="100" workbookViewId="0">
      <selection activeCell="G1" sqref="G1:R1048576"/>
    </sheetView>
  </sheetViews>
  <sheetFormatPr defaultColWidth="8.6640625" defaultRowHeight="15.6"/>
  <cols>
    <col min="1" max="1" width="12.109375" style="67" customWidth="1"/>
    <col min="2" max="2" width="71" style="67" customWidth="1"/>
    <col min="3" max="3" width="15.6640625" style="67" customWidth="1"/>
    <col min="4" max="4" width="17" style="67" customWidth="1"/>
    <col min="5" max="5" width="20.109375" style="67" customWidth="1"/>
    <col min="6" max="6" width="15.6640625" style="67" customWidth="1"/>
    <col min="7" max="7" width="10.6640625" style="67" hidden="1" customWidth="1"/>
    <col min="8" max="8" width="13.109375" style="67" hidden="1" customWidth="1"/>
    <col min="9" max="9" width="10.6640625" style="67" hidden="1" customWidth="1"/>
    <col min="10" max="10" width="13.109375" style="67" hidden="1" customWidth="1"/>
    <col min="11" max="11" width="12.109375" style="67" hidden="1" customWidth="1"/>
    <col min="12" max="12" width="15.109375" style="67" hidden="1" customWidth="1"/>
    <col min="13" max="13" width="15" style="67" hidden="1" customWidth="1"/>
    <col min="14" max="14" width="13" style="67" hidden="1" customWidth="1"/>
    <col min="15" max="15" width="0" style="67" hidden="1" customWidth="1"/>
    <col min="16" max="16" width="12.33203125" style="67" hidden="1" customWidth="1"/>
    <col min="17" max="17" width="11.33203125" style="67" hidden="1" customWidth="1"/>
    <col min="18" max="18" width="0" style="67" hidden="1" customWidth="1"/>
    <col min="19" max="16384" width="8.6640625" style="67"/>
  </cols>
  <sheetData>
    <row r="3" spans="1:18" ht="42.75" customHeight="1">
      <c r="A3" s="69" t="s">
        <v>4</v>
      </c>
      <c r="B3" s="70" t="s">
        <v>436</v>
      </c>
      <c r="C3" s="87" t="s">
        <v>437</v>
      </c>
      <c r="D3" s="87" t="s">
        <v>438</v>
      </c>
      <c r="E3" s="88" t="s">
        <v>439</v>
      </c>
      <c r="F3" s="88" t="s">
        <v>440</v>
      </c>
      <c r="G3" s="291" t="s">
        <v>441</v>
      </c>
      <c r="H3" s="292"/>
      <c r="I3" s="292"/>
      <c r="J3" s="121" t="s">
        <v>442</v>
      </c>
      <c r="K3" s="121" t="s">
        <v>442</v>
      </c>
      <c r="L3" s="291" t="s">
        <v>443</v>
      </c>
      <c r="M3" s="292"/>
      <c r="N3" s="121" t="s">
        <v>444</v>
      </c>
      <c r="O3" s="121" t="s">
        <v>445</v>
      </c>
      <c r="P3" s="121" t="s">
        <v>446</v>
      </c>
      <c r="Q3" s="121" t="s">
        <v>447</v>
      </c>
      <c r="R3" s="154" t="s">
        <v>448</v>
      </c>
    </row>
    <row r="4" spans="1:18">
      <c r="A4" s="71" t="s">
        <v>449</v>
      </c>
      <c r="B4" s="71" t="s">
        <v>450</v>
      </c>
      <c r="C4" s="78">
        <f>'Oblast A'!E37+'Oblast B'!E23+'Oblast C'!E21+'Oblast D'!E33+'Oblast E'!E21+'Oblast F'!E17+'Oblast G'!E25</f>
        <v>4578804</v>
      </c>
      <c r="D4" s="79">
        <f>C4/$E$11</f>
        <v>0.25489051402077523</v>
      </c>
      <c r="E4" s="80">
        <f>F4*E11</f>
        <v>3592761.4000000004</v>
      </c>
      <c r="F4" s="81">
        <v>0.2</v>
      </c>
      <c r="G4" s="124">
        <v>0.18</v>
      </c>
      <c r="H4" s="124">
        <v>0.22</v>
      </c>
      <c r="I4" s="122" t="str">
        <f>IF(D4&lt;G4,"pod intervalem",IF(D4&gt;H4,"nad intervalem","v intervalu"))</f>
        <v>nad intervalem</v>
      </c>
      <c r="J4" s="155">
        <f>IF(I4="nad intervalem",D4-H4,"")</f>
        <v>3.4890514020775226E-2</v>
      </c>
      <c r="K4" s="155" t="str">
        <f>IF(I4="pod intervalem",D4-G4,"")</f>
        <v/>
      </c>
      <c r="L4" s="128">
        <f>C4-E4</f>
        <v>986042.59999999963</v>
      </c>
      <c r="M4" s="132">
        <f>L4/E4</f>
        <v>0.27445257010387597</v>
      </c>
      <c r="N4" s="302" t="s">
        <v>451</v>
      </c>
      <c r="O4" s="302" t="s">
        <v>452</v>
      </c>
      <c r="P4" s="302">
        <v>0.25</v>
      </c>
      <c r="Q4" s="302">
        <f>SUM(D4:D5)-P4</f>
        <v>1.4632324317445655E-2</v>
      </c>
      <c r="R4" s="304" t="str">
        <f>IF(SUM(D4:D5)&gt;P4,"splněno","nesplněno")</f>
        <v>splněno</v>
      </c>
    </row>
    <row r="5" spans="1:18">
      <c r="A5" s="71" t="s">
        <v>107</v>
      </c>
      <c r="B5" s="71" t="s">
        <v>453</v>
      </c>
      <c r="C5" s="83">
        <f>'Oblast A'!E38+'Oblast B'!E24+'Oblast C'!E22+'Oblast D'!E34+'Oblast E'!E22+'Oblast F'!E18+'Oblast G'!E26</f>
        <v>175000</v>
      </c>
      <c r="D5" s="84">
        <f>C5/$E$11</f>
        <v>9.7418102966704105E-3</v>
      </c>
      <c r="E5" s="85">
        <f>F5*E11</f>
        <v>2694571.05</v>
      </c>
      <c r="F5" s="86">
        <v>0.15</v>
      </c>
      <c r="G5" s="125">
        <v>0.13500000000000001</v>
      </c>
      <c r="H5" s="125">
        <v>0.16500000000000001</v>
      </c>
      <c r="I5" s="123" t="str">
        <f t="shared" ref="I5:I10" si="0">IF(D5&lt;G5,"pod intervalem",IF(D5&gt;H5,"nad intervalem","v intervalu"))</f>
        <v>pod intervalem</v>
      </c>
      <c r="J5" s="156" t="str">
        <f t="shared" ref="J5:J10" si="1">IF(I5="nad intervalem",D5-H5,"")</f>
        <v/>
      </c>
      <c r="K5" s="156">
        <f t="shared" ref="K5:K10" si="2">IF(I5="pod intervalem",D5-G5,"")</f>
        <v>-0.12525818970332961</v>
      </c>
      <c r="L5" s="129">
        <f t="shared" ref="L5:L11" si="3">C5-E5</f>
        <v>-2519571.0499999998</v>
      </c>
      <c r="M5" s="133">
        <f t="shared" ref="M5:M11" si="4">L5/E5</f>
        <v>-0.93505459802219726</v>
      </c>
      <c r="N5" s="303"/>
      <c r="O5" s="303"/>
      <c r="P5" s="303"/>
      <c r="Q5" s="303"/>
      <c r="R5" s="305"/>
    </row>
    <row r="6" spans="1:18">
      <c r="A6" s="71" t="s">
        <v>181</v>
      </c>
      <c r="B6" s="71" t="s">
        <v>454</v>
      </c>
      <c r="C6" s="78">
        <f>'Oblast A'!E39+'Oblast B'!E25+'Oblast C'!E23+'Oblast D'!E35+'Oblast E'!E23+'Oblast F'!E19+'Oblast G'!E27</f>
        <v>1435000</v>
      </c>
      <c r="D6" s="79">
        <f t="shared" ref="D6:D11" si="5">C6/$E$11</f>
        <v>7.9882844432697372E-2</v>
      </c>
      <c r="E6" s="82">
        <f>F6*E11</f>
        <v>1796380.7000000002</v>
      </c>
      <c r="F6" s="81">
        <v>0.1</v>
      </c>
      <c r="G6" s="124">
        <v>0.09</v>
      </c>
      <c r="H6" s="124">
        <v>0.11</v>
      </c>
      <c r="I6" s="122" t="str">
        <f t="shared" si="0"/>
        <v>pod intervalem</v>
      </c>
      <c r="J6" s="155" t="str">
        <f t="shared" si="1"/>
        <v/>
      </c>
      <c r="K6" s="155">
        <f t="shared" si="2"/>
        <v>-1.0117155567302624E-2</v>
      </c>
      <c r="L6" s="130">
        <f t="shared" si="3"/>
        <v>-361380.70000000019</v>
      </c>
      <c r="M6" s="132">
        <f t="shared" si="4"/>
        <v>-0.20117155567302641</v>
      </c>
      <c r="N6" s="126" t="s">
        <v>455</v>
      </c>
      <c r="O6" s="126" t="s">
        <v>455</v>
      </c>
      <c r="P6" s="126" t="s">
        <v>455</v>
      </c>
      <c r="Q6" s="126" t="s">
        <v>456</v>
      </c>
      <c r="R6" s="153" t="s">
        <v>455</v>
      </c>
    </row>
    <row r="7" spans="1:18">
      <c r="A7" s="71" t="s">
        <v>309</v>
      </c>
      <c r="B7" s="71" t="s">
        <v>457</v>
      </c>
      <c r="C7" s="83">
        <f>'Oblast A'!E40+'Oblast B'!E26+'Oblast C'!E24+'Oblast D'!E36+'Oblast E'!E24+'Oblast F'!E20+'Oblast G'!E28</f>
        <v>3369230</v>
      </c>
      <c r="D7" s="84">
        <f t="shared" si="5"/>
        <v>0.187556568604862</v>
      </c>
      <c r="E7" s="85">
        <f>F7*E11</f>
        <v>2694571.05</v>
      </c>
      <c r="F7" s="86">
        <v>0.15</v>
      </c>
      <c r="G7" s="125">
        <v>0.13500000000000001</v>
      </c>
      <c r="H7" s="125">
        <v>0.16500000000000001</v>
      </c>
      <c r="I7" s="123" t="str">
        <f t="shared" si="0"/>
        <v>nad intervalem</v>
      </c>
      <c r="J7" s="156">
        <f t="shared" si="1"/>
        <v>2.2556568604861993E-2</v>
      </c>
      <c r="K7" s="156" t="str">
        <f t="shared" si="2"/>
        <v/>
      </c>
      <c r="L7" s="129">
        <f t="shared" si="3"/>
        <v>674658.95000000019</v>
      </c>
      <c r="M7" s="133">
        <f t="shared" si="4"/>
        <v>0.25037712403241336</v>
      </c>
      <c r="N7" s="127" t="s">
        <v>455</v>
      </c>
      <c r="O7" s="127" t="s">
        <v>455</v>
      </c>
      <c r="P7" s="127" t="s">
        <v>455</v>
      </c>
      <c r="Q7" s="127" t="s">
        <v>456</v>
      </c>
      <c r="R7" s="84" t="s">
        <v>455</v>
      </c>
    </row>
    <row r="8" spans="1:18">
      <c r="A8" s="71" t="s">
        <v>315</v>
      </c>
      <c r="B8" s="71" t="s">
        <v>458</v>
      </c>
      <c r="C8" s="78">
        <f>'Oblast A'!E41+'Oblast B'!E27+'Oblast C'!E25+'Oblast D'!E37+'Oblast E'!E25+'Oblast F'!E21+'Oblast G'!E29</f>
        <v>1161068</v>
      </c>
      <c r="D8" s="79">
        <f t="shared" si="5"/>
        <v>6.4633738271625829E-2</v>
      </c>
      <c r="E8" s="82">
        <f>F8*E11</f>
        <v>898190.35000000009</v>
      </c>
      <c r="F8" s="81">
        <v>0.05</v>
      </c>
      <c r="G8" s="124">
        <v>4.4999999999999998E-2</v>
      </c>
      <c r="H8" s="124">
        <v>5.5E-2</v>
      </c>
      <c r="I8" s="122" t="str">
        <f t="shared" si="0"/>
        <v>nad intervalem</v>
      </c>
      <c r="J8" s="155">
        <f t="shared" si="1"/>
        <v>9.6337382716258288E-3</v>
      </c>
      <c r="K8" s="155" t="str">
        <f t="shared" si="2"/>
        <v/>
      </c>
      <c r="L8" s="130">
        <f t="shared" si="3"/>
        <v>262877.64999999991</v>
      </c>
      <c r="M8" s="132">
        <f t="shared" si="4"/>
        <v>0.29267476543251647</v>
      </c>
      <c r="N8" s="126" t="s">
        <v>455</v>
      </c>
      <c r="O8" s="126" t="s">
        <v>455</v>
      </c>
      <c r="P8" s="126" t="s">
        <v>455</v>
      </c>
      <c r="Q8" s="126" t="s">
        <v>456</v>
      </c>
      <c r="R8" s="153" t="s">
        <v>455</v>
      </c>
    </row>
    <row r="9" spans="1:18">
      <c r="A9" s="71" t="s">
        <v>246</v>
      </c>
      <c r="B9" s="71" t="s">
        <v>459</v>
      </c>
      <c r="C9" s="83">
        <f>'Oblast A'!E42+'Oblast B'!E28+'Oblast C'!E26+'Oblast D'!E38+'Oblast E'!E26+'Oblast F'!E22+'Oblast G'!E30</f>
        <v>3785000</v>
      </c>
      <c r="D9" s="84">
        <f t="shared" si="5"/>
        <v>0.2107014398451286</v>
      </c>
      <c r="E9" s="85">
        <f>F9*E11</f>
        <v>3592761.4000000004</v>
      </c>
      <c r="F9" s="86">
        <v>0.2</v>
      </c>
      <c r="G9" s="125">
        <v>0.18</v>
      </c>
      <c r="H9" s="125">
        <v>0.22</v>
      </c>
      <c r="I9" s="123" t="str">
        <f t="shared" si="0"/>
        <v>v intervalu</v>
      </c>
      <c r="J9" s="156" t="str">
        <f t="shared" si="1"/>
        <v/>
      </c>
      <c r="K9" s="156" t="str">
        <f t="shared" si="2"/>
        <v/>
      </c>
      <c r="L9" s="129">
        <f t="shared" si="3"/>
        <v>192238.59999999963</v>
      </c>
      <c r="M9" s="133">
        <f t="shared" si="4"/>
        <v>5.3507199225642871E-2</v>
      </c>
      <c r="N9" s="127" t="s">
        <v>460</v>
      </c>
      <c r="O9" s="127" t="s">
        <v>461</v>
      </c>
      <c r="P9" s="127">
        <v>0.1</v>
      </c>
      <c r="Q9" s="127">
        <f>D9-P9</f>
        <v>0.11070143984512859</v>
      </c>
      <c r="R9" s="157" t="str">
        <f>IF(D9&lt;P9,"nesplněno","splněno")</f>
        <v>splněno</v>
      </c>
    </row>
    <row r="10" spans="1:18">
      <c r="A10" s="71" t="s">
        <v>462</v>
      </c>
      <c r="B10" s="71" t="s">
        <v>463</v>
      </c>
      <c r="C10" s="78">
        <f>'Oblast A'!E43+'Oblast B'!E29+'Oblast C'!E27+'Oblast D'!E39+'Oblast E'!E27+'Oblast F'!E23+'Oblast G'!E31</f>
        <v>3459705</v>
      </c>
      <c r="D10" s="79">
        <f t="shared" si="5"/>
        <v>0.19259308452824059</v>
      </c>
      <c r="E10" s="82">
        <f>F10*E11</f>
        <v>2694571.05</v>
      </c>
      <c r="F10" s="81">
        <v>0.15</v>
      </c>
      <c r="G10" s="124">
        <v>0.13500000000000001</v>
      </c>
      <c r="H10" s="124">
        <v>0.16500000000000001</v>
      </c>
      <c r="I10" s="122" t="str">
        <f t="shared" si="0"/>
        <v>nad intervalem</v>
      </c>
      <c r="J10" s="155">
        <f t="shared" si="1"/>
        <v>2.759308452824058E-2</v>
      </c>
      <c r="K10" s="155" t="str">
        <f t="shared" si="2"/>
        <v/>
      </c>
      <c r="L10" s="130">
        <f t="shared" si="3"/>
        <v>765133.95000000019</v>
      </c>
      <c r="M10" s="132">
        <f t="shared" si="4"/>
        <v>0.28395389685493733</v>
      </c>
      <c r="N10" s="126" t="s">
        <v>464</v>
      </c>
      <c r="O10" s="126" t="s">
        <v>465</v>
      </c>
      <c r="P10" s="126">
        <v>0.3</v>
      </c>
      <c r="Q10" s="126">
        <f>P10-D10</f>
        <v>0.1074069154717594</v>
      </c>
      <c r="R10" s="158" t="str">
        <f>IF(D10&lt;P10,"splněno","nesplněno")</f>
        <v>splněno</v>
      </c>
    </row>
    <row r="11" spans="1:18" ht="17.25" customHeight="1">
      <c r="A11" s="298" t="s">
        <v>138</v>
      </c>
      <c r="B11" s="299"/>
      <c r="C11" s="72">
        <f>SUM(C4:C10)</f>
        <v>17963807</v>
      </c>
      <c r="D11" s="73">
        <f t="shared" si="5"/>
        <v>1</v>
      </c>
      <c r="E11" s="74">
        <v>17963807</v>
      </c>
      <c r="F11" s="77">
        <v>1</v>
      </c>
      <c r="G11" s="68"/>
      <c r="L11" s="131">
        <f t="shared" si="3"/>
        <v>0</v>
      </c>
      <c r="M11" s="134">
        <f t="shared" si="4"/>
        <v>0</v>
      </c>
    </row>
    <row r="12" spans="1:18" ht="17.25" customHeight="1">
      <c r="A12" s="298" t="s">
        <v>466</v>
      </c>
      <c r="B12" s="299"/>
      <c r="C12" s="72">
        <f>'Oblast A'!E47+'Oblast B'!E33+'Oblast C'!E31+'Oblast D'!E43+'Oblast E'!E31+'Oblast F'!E27+'Oblast G'!E35</f>
        <v>720490</v>
      </c>
      <c r="D12" s="73">
        <f>C12/$E$11</f>
        <v>4.0107868003703223E-2</v>
      </c>
      <c r="E12" s="75">
        <f>E11*0.1</f>
        <v>1796380.7000000002</v>
      </c>
      <c r="F12" s="76">
        <v>0.1</v>
      </c>
      <c r="G12" s="68"/>
      <c r="L12" s="131">
        <f t="shared" ref="L12" si="6">C12-E12</f>
        <v>-1075890.7000000002</v>
      </c>
      <c r="M12" s="134">
        <f t="shared" ref="M12" si="7">L12/E12</f>
        <v>-0.59892131996296782</v>
      </c>
    </row>
    <row r="13" spans="1:18">
      <c r="C13" s="89"/>
      <c r="D13" s="90"/>
      <c r="E13" s="91"/>
      <c r="F13" s="92"/>
      <c r="G13" s="68"/>
      <c r="L13" s="225"/>
    </row>
    <row r="14" spans="1:18" ht="16.5" hidden="1" customHeight="1">
      <c r="A14" s="300" t="s">
        <v>467</v>
      </c>
      <c r="B14" s="300"/>
      <c r="C14" s="93" t="str">
        <f>C3</f>
        <v>částka</v>
      </c>
      <c r="D14" s="93" t="str">
        <f>D3</f>
        <v>%</v>
      </c>
      <c r="E14" s="93" t="s">
        <v>468</v>
      </c>
      <c r="F14" s="93" t="s">
        <v>469</v>
      </c>
      <c r="H14" s="93" t="s">
        <v>470</v>
      </c>
      <c r="I14" s="93" t="s">
        <v>471</v>
      </c>
    </row>
    <row r="15" spans="1:18" hidden="1">
      <c r="A15" s="300" t="s">
        <v>15</v>
      </c>
      <c r="B15" s="300" t="s">
        <v>15</v>
      </c>
      <c r="C15" s="83">
        <f>'Oblast A'!P33+'Oblast B'!P19+'Oblast C'!P17+'Oblast D'!P29+'Oblast E'!P17+'Oblast F'!P13+'Oblast G'!P21</f>
        <v>7828068</v>
      </c>
      <c r="D15" s="94">
        <f>C15/E11</f>
        <v>0.43576887683106369</v>
      </c>
      <c r="E15" s="83">
        <f t="shared" ref="E15:E21" si="8">C15-H15</f>
        <v>323068</v>
      </c>
      <c r="F15" s="94">
        <f>E15/H15</f>
        <v>4.3047035309793473E-2</v>
      </c>
      <c r="G15" s="67">
        <f>RANK(F15,$F$15:$F$20)</f>
        <v>3</v>
      </c>
      <c r="H15" s="83">
        <v>7505000</v>
      </c>
      <c r="I15" s="94">
        <f>H15/$H$21</f>
        <v>0.41778449300863674</v>
      </c>
      <c r="J15" s="233"/>
      <c r="K15" s="233"/>
      <c r="N15" s="233"/>
      <c r="P15" s="233"/>
    </row>
    <row r="16" spans="1:18" hidden="1">
      <c r="A16" s="301" t="s">
        <v>19</v>
      </c>
      <c r="B16" s="301" t="s">
        <v>472</v>
      </c>
      <c r="C16" s="95">
        <f>'Oblast A'!T33+'Oblast B'!T19+'Oblast C'!T17+'Oblast D'!T29+'Oblast E'!T17+'Oblast F'!T13+'Oblast G'!T21</f>
        <v>1986739</v>
      </c>
      <c r="D16" s="96">
        <f>C16/E11</f>
        <v>0.11059676826855243</v>
      </c>
      <c r="E16" s="95">
        <f t="shared" si="8"/>
        <v>1291739</v>
      </c>
      <c r="F16" s="96">
        <f t="shared" ref="F16:F21" si="9">E16/H16</f>
        <v>1.8586172661870504</v>
      </c>
      <c r="G16" s="107">
        <f t="shared" ref="G16:G20" si="10">RANK(F16,$F$15:$F$20)</f>
        <v>1</v>
      </c>
      <c r="H16" s="95">
        <v>695000</v>
      </c>
      <c r="I16" s="96">
        <f t="shared" ref="I16:I21" si="11">H16/$H$21</f>
        <v>3.8688903749633914E-2</v>
      </c>
      <c r="J16" s="233"/>
      <c r="P16" s="233"/>
    </row>
    <row r="17" spans="1:17" hidden="1">
      <c r="A17" s="293" t="s">
        <v>20</v>
      </c>
      <c r="B17" s="293" t="s">
        <v>20</v>
      </c>
      <c r="C17" s="97">
        <f>'Oblast A'!U33+'Oblast B'!U19+'Oblast C'!U17+'Oblast D'!U29+'Oblast E'!U17+'Oblast F'!U13+'Oblast G'!U21</f>
        <v>800000</v>
      </c>
      <c r="D17" s="98">
        <f>C17/E11</f>
        <v>4.4533989927636165E-2</v>
      </c>
      <c r="E17" s="97">
        <f t="shared" si="8"/>
        <v>-165000</v>
      </c>
      <c r="F17" s="98">
        <f t="shared" si="9"/>
        <v>-0.17098445595854922</v>
      </c>
      <c r="G17" s="107">
        <f t="shared" si="10"/>
        <v>5</v>
      </c>
      <c r="H17" s="97">
        <v>965000</v>
      </c>
      <c r="I17" s="98">
        <f t="shared" si="11"/>
        <v>5.3719125350211124E-2</v>
      </c>
      <c r="J17" s="233"/>
      <c r="K17" s="233"/>
      <c r="Q17" s="233"/>
    </row>
    <row r="18" spans="1:17" hidden="1">
      <c r="A18" s="294" t="s">
        <v>16</v>
      </c>
      <c r="B18" s="294" t="s">
        <v>16</v>
      </c>
      <c r="C18" s="99">
        <f>'Oblast A'!Q33+'Oblast B'!Q19+'Oblast C'!Q17+'Oblast D'!Q29+'Oblast E'!Q17+'Oblast F'!Q13+'Oblast G'!Q21</f>
        <v>2800000</v>
      </c>
      <c r="D18" s="100">
        <f>C18/E11</f>
        <v>0.15586896474672657</v>
      </c>
      <c r="E18" s="99">
        <f t="shared" si="8"/>
        <v>-325000</v>
      </c>
      <c r="F18" s="100">
        <f>E18/H18</f>
        <v>-0.104</v>
      </c>
      <c r="G18" s="67">
        <f t="shared" si="10"/>
        <v>4</v>
      </c>
      <c r="H18" s="99">
        <v>3125000</v>
      </c>
      <c r="I18" s="100">
        <f t="shared" si="11"/>
        <v>0.17396089815482876</v>
      </c>
      <c r="J18" s="233"/>
      <c r="K18" s="233"/>
      <c r="L18" s="233"/>
      <c r="M18" s="233"/>
      <c r="Q18" s="233"/>
    </row>
    <row r="19" spans="1:17" hidden="1">
      <c r="A19" s="295" t="s">
        <v>17</v>
      </c>
      <c r="B19" s="295" t="s">
        <v>17</v>
      </c>
      <c r="C19" s="103">
        <f>'Oblast A'!R33+'Oblast B'!R19+'Oblast C'!R17+'Oblast D'!R29+'Oblast E'!R17+'Oblast F'!R13+'Oblast G'!R21</f>
        <v>2149000</v>
      </c>
      <c r="D19" s="104">
        <f>C19/E11</f>
        <v>0.11962943044311264</v>
      </c>
      <c r="E19" s="103">
        <f t="shared" si="8"/>
        <v>134000</v>
      </c>
      <c r="F19" s="104">
        <f t="shared" si="9"/>
        <v>6.6501240694789077E-2</v>
      </c>
      <c r="G19" s="67">
        <f t="shared" si="10"/>
        <v>2</v>
      </c>
      <c r="H19" s="101">
        <v>2015000</v>
      </c>
      <c r="I19" s="102">
        <f t="shared" si="11"/>
        <v>0.11216998713023359</v>
      </c>
      <c r="J19" s="233"/>
      <c r="K19" s="233"/>
      <c r="L19" s="233"/>
      <c r="P19" s="233"/>
      <c r="Q19" s="233"/>
    </row>
    <row r="20" spans="1:17" hidden="1">
      <c r="A20" s="296" t="s">
        <v>18</v>
      </c>
      <c r="B20" s="296" t="s">
        <v>18</v>
      </c>
      <c r="C20" s="101">
        <f>'Oblast A'!S33+'Oblast B'!S19+'Oblast C'!S17+'Oblast D'!S29+'Oblast E'!S17+'Oblast F'!S13+'Oblast G'!S21</f>
        <v>2400000</v>
      </c>
      <c r="D20" s="102">
        <f>C20/E11</f>
        <v>0.1336019697829085</v>
      </c>
      <c r="E20" s="101">
        <f t="shared" si="8"/>
        <v>-1258807</v>
      </c>
      <c r="F20" s="102">
        <f t="shared" si="9"/>
        <v>-0.34404848356308493</v>
      </c>
      <c r="G20" s="159">
        <f t="shared" si="10"/>
        <v>6</v>
      </c>
      <c r="H20" s="101">
        <v>3658807</v>
      </c>
      <c r="I20" s="102">
        <f t="shared" si="11"/>
        <v>0.20367659260645585</v>
      </c>
      <c r="J20" s="233"/>
      <c r="K20" s="233"/>
      <c r="L20" s="233"/>
      <c r="Q20" s="233"/>
    </row>
    <row r="21" spans="1:17" hidden="1">
      <c r="A21" s="297" t="s">
        <v>138</v>
      </c>
      <c r="B21" s="297" t="s">
        <v>473</v>
      </c>
      <c r="C21" s="105">
        <f>SUM(C15:C20)</f>
        <v>17963807</v>
      </c>
      <c r="D21" s="106">
        <f>SUM(D15:D20)</f>
        <v>1</v>
      </c>
      <c r="E21" s="105">
        <f t="shared" si="8"/>
        <v>0</v>
      </c>
      <c r="F21" s="106">
        <f t="shared" si="9"/>
        <v>0</v>
      </c>
      <c r="H21" s="135">
        <f>SUM(H15:H20)</f>
        <v>17963807</v>
      </c>
      <c r="I21" s="136">
        <f t="shared" si="11"/>
        <v>1</v>
      </c>
      <c r="P21" s="233"/>
    </row>
    <row r="22" spans="1:17" hidden="1">
      <c r="C22" s="66"/>
      <c r="G22" s="137"/>
      <c r="J22" s="233"/>
      <c r="K22" s="233"/>
    </row>
    <row r="23" spans="1:17">
      <c r="C23" s="66"/>
      <c r="G23" s="137"/>
      <c r="J23" s="233"/>
      <c r="K23" s="233"/>
    </row>
  </sheetData>
  <sheetProtection algorithmName="SHA-512" hashValue="1VyOMZM/ENwuR0vQ4Zn5c4DDU9t9TZXL0UywdBZMmmMYvUBHJE1zV+eOTxL4oCi+x829doQhNo5CVmxJSxncBw==" saltValue="WUrmhxBxh2eqPpBMRXPhVw==" spinCount="100000" sheet="1" objects="1" scenarios="1"/>
  <mergeCells count="17">
    <mergeCell ref="N4:N5"/>
    <mergeCell ref="O4:O5"/>
    <mergeCell ref="P4:P5"/>
    <mergeCell ref="R4:R5"/>
    <mergeCell ref="Q4:Q5"/>
    <mergeCell ref="A20:B20"/>
    <mergeCell ref="A21:B21"/>
    <mergeCell ref="A12:B12"/>
    <mergeCell ref="A11:B11"/>
    <mergeCell ref="A14:B14"/>
    <mergeCell ref="A15:B15"/>
    <mergeCell ref="A16:B16"/>
    <mergeCell ref="G3:I3"/>
    <mergeCell ref="L3:M3"/>
    <mergeCell ref="A17:B17"/>
    <mergeCell ref="A18:B18"/>
    <mergeCell ref="A19:B19"/>
  </mergeCells>
  <conditionalFormatting sqref="D4:D10">
    <cfRule type="expression" dxfId="0" priority="3">
      <formula>D4&gt;F4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1599-ABA9-450C-8FE7-2DB52DF7C6E6}">
  <dimension ref="A1:U143"/>
  <sheetViews>
    <sheetView showGridLines="0" zoomScale="70" zoomScaleNormal="70" workbookViewId="0">
      <pane xSplit="5" topLeftCell="J1" activePane="topRight" state="frozen"/>
      <selection pane="topRight" activeCell="J3" sqref="J3"/>
      <selection sqref="A1:XFD1048576"/>
    </sheetView>
  </sheetViews>
  <sheetFormatPr defaultColWidth="8.6640625" defaultRowHeight="18"/>
  <cols>
    <col min="1" max="1" width="19.33203125" style="4" customWidth="1"/>
    <col min="2" max="2" width="64.109375" style="4" customWidth="1"/>
    <col min="3" max="18" width="20.6640625" style="4" customWidth="1"/>
    <col min="19" max="19" width="17.109375" style="4" customWidth="1"/>
    <col min="20" max="20" width="20.109375" style="4" customWidth="1"/>
    <col min="21" max="21" width="20.33203125" style="4" customWidth="1"/>
    <col min="22" max="16384" width="8.6640625" style="4"/>
  </cols>
  <sheetData>
    <row r="1" spans="1:21" s="50" customFormat="1" ht="36">
      <c r="B1" s="152" t="s">
        <v>474</v>
      </c>
      <c r="C1" s="13" t="s">
        <v>475</v>
      </c>
      <c r="D1" s="13" t="s">
        <v>476</v>
      </c>
      <c r="E1" s="13" t="s">
        <v>477</v>
      </c>
      <c r="F1" s="13" t="s">
        <v>478</v>
      </c>
      <c r="G1" s="13" t="s">
        <v>479</v>
      </c>
      <c r="H1" s="13" t="s">
        <v>480</v>
      </c>
      <c r="I1" s="13" t="s">
        <v>481</v>
      </c>
      <c r="J1" s="13" t="s">
        <v>482</v>
      </c>
    </row>
    <row r="2" spans="1:21">
      <c r="A2" s="306"/>
      <c r="B2" s="18" t="s">
        <v>440</v>
      </c>
      <c r="C2" s="143">
        <v>1</v>
      </c>
      <c r="D2" s="144">
        <v>0.2</v>
      </c>
      <c r="E2" s="144">
        <v>0.15</v>
      </c>
      <c r="F2" s="144">
        <v>0.1</v>
      </c>
      <c r="G2" s="144">
        <v>0.15</v>
      </c>
      <c r="H2" s="144">
        <v>0.05</v>
      </c>
      <c r="I2" s="144">
        <v>0.2</v>
      </c>
      <c r="J2" s="144">
        <v>0.15</v>
      </c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>
      <c r="A3" s="307"/>
      <c r="B3" s="147" t="s">
        <v>483</v>
      </c>
      <c r="C3" s="148">
        <v>17963807</v>
      </c>
      <c r="D3" s="148">
        <f>D2*C3</f>
        <v>3592761.4000000004</v>
      </c>
      <c r="E3" s="148">
        <f>E2*C3</f>
        <v>2694571.05</v>
      </c>
      <c r="F3" s="148">
        <f>F2*C3</f>
        <v>1796380.7000000002</v>
      </c>
      <c r="G3" s="148">
        <f>G2*C3</f>
        <v>2694571.05</v>
      </c>
      <c r="H3" s="148">
        <f>H2*C3</f>
        <v>898190.35000000009</v>
      </c>
      <c r="I3" s="148">
        <f>I2*C3</f>
        <v>3592761.4000000004</v>
      </c>
      <c r="J3" s="148">
        <f>J2*C3</f>
        <v>2694571.05</v>
      </c>
      <c r="T3" s="6"/>
      <c r="U3" s="6"/>
    </row>
    <row r="4" spans="1:21">
      <c r="A4" s="307"/>
      <c r="B4" s="18" t="s">
        <v>484</v>
      </c>
      <c r="C4" s="145">
        <f>C3*0.05</f>
        <v>898190.35000000009</v>
      </c>
      <c r="D4" s="146"/>
      <c r="E4" s="146"/>
      <c r="F4" s="146"/>
      <c r="G4" s="146"/>
      <c r="H4" s="146"/>
      <c r="I4" s="146"/>
      <c r="J4" s="146"/>
      <c r="K4" s="5"/>
      <c r="L4" s="5"/>
      <c r="M4" s="5"/>
      <c r="N4" s="5"/>
      <c r="O4" s="5"/>
      <c r="P4" s="5"/>
      <c r="Q4" s="5"/>
      <c r="R4" s="5"/>
      <c r="S4" s="5"/>
    </row>
    <row r="5" spans="1:21">
      <c r="A5" s="307"/>
      <c r="B5" s="147" t="s">
        <v>485</v>
      </c>
      <c r="C5" s="149"/>
      <c r="D5" s="150"/>
      <c r="E5" s="150"/>
      <c r="F5" s="150"/>
      <c r="G5" s="150"/>
      <c r="H5" s="150"/>
      <c r="I5" s="150"/>
      <c r="J5" s="150"/>
      <c r="R5" s="6"/>
    </row>
    <row r="6" spans="1:21">
      <c r="R6" s="6"/>
    </row>
    <row r="7" spans="1:21">
      <c r="A7" s="279" t="s">
        <v>3</v>
      </c>
      <c r="B7" s="279" t="s">
        <v>6</v>
      </c>
      <c r="C7" s="273" t="s">
        <v>7</v>
      </c>
      <c r="D7" s="273" t="s">
        <v>486</v>
      </c>
      <c r="E7" s="273" t="s">
        <v>9</v>
      </c>
      <c r="F7" s="280" t="s">
        <v>487</v>
      </c>
      <c r="G7" s="280"/>
      <c r="H7" s="280"/>
      <c r="I7" s="280"/>
      <c r="J7" s="280"/>
      <c r="K7" s="280"/>
      <c r="L7" s="280" t="s">
        <v>488</v>
      </c>
      <c r="M7" s="280"/>
      <c r="N7" s="280"/>
      <c r="O7" s="280"/>
      <c r="P7" s="280"/>
      <c r="Q7" s="280"/>
      <c r="R7" s="13" t="s">
        <v>137</v>
      </c>
    </row>
    <row r="8" spans="1:21">
      <c r="A8" s="279"/>
      <c r="B8" s="279"/>
      <c r="C8" s="273"/>
      <c r="D8" s="273"/>
      <c r="E8" s="273"/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15</v>
      </c>
      <c r="M8" s="3" t="s">
        <v>16</v>
      </c>
      <c r="N8" s="3" t="s">
        <v>17</v>
      </c>
      <c r="O8" s="3" t="s">
        <v>18</v>
      </c>
      <c r="P8" s="3" t="str">
        <f>J8</f>
        <v>MÚ</v>
      </c>
      <c r="Q8" s="3" t="s">
        <v>20</v>
      </c>
      <c r="R8" s="13"/>
    </row>
    <row r="9" spans="1:21">
      <c r="A9" s="18" t="s">
        <v>23</v>
      </c>
      <c r="B9" s="138" t="s">
        <v>489</v>
      </c>
      <c r="C9" s="139"/>
      <c r="D9" s="140"/>
      <c r="E9" s="13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1</v>
      </c>
    </row>
    <row r="10" spans="1:21">
      <c r="A10" s="147" t="s">
        <v>23</v>
      </c>
      <c r="B10" s="138" t="s">
        <v>38</v>
      </c>
      <c r="C10" s="151"/>
      <c r="D10" s="151"/>
      <c r="E10" s="151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>
        <v>1</v>
      </c>
    </row>
    <row r="11" spans="1:21">
      <c r="A11" s="18" t="s">
        <v>23</v>
      </c>
      <c r="B11" s="138" t="s">
        <v>40</v>
      </c>
      <c r="C11" s="139"/>
      <c r="D11" s="140"/>
      <c r="E11" s="13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1</v>
      </c>
    </row>
    <row r="12" spans="1:21">
      <c r="A12" s="147" t="s">
        <v>23</v>
      </c>
      <c r="B12" s="138" t="s">
        <v>34</v>
      </c>
      <c r="C12" s="151"/>
      <c r="D12" s="151"/>
      <c r="E12" s="1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>
        <v>1</v>
      </c>
    </row>
    <row r="13" spans="1:21">
      <c r="A13" s="18" t="s">
        <v>48</v>
      </c>
      <c r="B13" s="18" t="s">
        <v>490</v>
      </c>
      <c r="C13" s="139"/>
      <c r="D13" s="140"/>
      <c r="E13" s="13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1" ht="15" customHeight="1">
      <c r="A14" s="147" t="s">
        <v>53</v>
      </c>
      <c r="B14" s="147" t="s">
        <v>61</v>
      </c>
      <c r="C14" s="151"/>
      <c r="D14" s="151"/>
      <c r="E14" s="151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</row>
    <row r="15" spans="1:21" ht="15" customHeight="1">
      <c r="A15" s="18" t="s">
        <v>53</v>
      </c>
      <c r="B15" s="18" t="s">
        <v>57</v>
      </c>
      <c r="C15" s="139"/>
      <c r="D15" s="140"/>
      <c r="E15" s="13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1">
      <c r="A16" s="147" t="s">
        <v>53</v>
      </c>
      <c r="B16" s="147" t="s">
        <v>64</v>
      </c>
      <c r="C16" s="151"/>
      <c r="D16" s="151"/>
      <c r="E16" s="151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</row>
    <row r="17" spans="1:18">
      <c r="A17" s="18" t="s">
        <v>53</v>
      </c>
      <c r="B17" s="18" t="s">
        <v>491</v>
      </c>
      <c r="C17" s="139"/>
      <c r="D17" s="140"/>
      <c r="E17" s="13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147" t="s">
        <v>53</v>
      </c>
      <c r="B18" s="138" t="s">
        <v>69</v>
      </c>
      <c r="C18" s="151"/>
      <c r="D18" s="151"/>
      <c r="E18" s="151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>
        <v>1</v>
      </c>
    </row>
    <row r="19" spans="1:18">
      <c r="A19" s="18" t="s">
        <v>73</v>
      </c>
      <c r="B19" s="138" t="s">
        <v>492</v>
      </c>
      <c r="C19" s="139"/>
      <c r="D19" s="140"/>
      <c r="E19" s="13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1</v>
      </c>
    </row>
    <row r="20" spans="1:18">
      <c r="A20" s="147" t="s">
        <v>73</v>
      </c>
      <c r="B20" s="138" t="s">
        <v>493</v>
      </c>
      <c r="C20" s="151"/>
      <c r="D20" s="151"/>
      <c r="E20" s="151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>
        <v>1</v>
      </c>
    </row>
    <row r="21" spans="1:18">
      <c r="A21" s="18" t="s">
        <v>73</v>
      </c>
      <c r="B21" s="141" t="s">
        <v>494</v>
      </c>
      <c r="C21" s="139"/>
      <c r="D21" s="140"/>
      <c r="E21" s="13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>
        <v>1</v>
      </c>
    </row>
    <row r="22" spans="1:18">
      <c r="A22" s="147" t="s">
        <v>73</v>
      </c>
      <c r="B22" s="138" t="s">
        <v>495</v>
      </c>
      <c r="C22" s="151"/>
      <c r="D22" s="151"/>
      <c r="E22" s="151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>
        <v>1</v>
      </c>
    </row>
    <row r="23" spans="1:18">
      <c r="A23" s="18" t="s">
        <v>73</v>
      </c>
      <c r="B23" s="138" t="s">
        <v>496</v>
      </c>
      <c r="C23" s="139"/>
      <c r="D23" s="140"/>
      <c r="E23" s="13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1</v>
      </c>
    </row>
    <row r="24" spans="1:18">
      <c r="A24" s="147" t="s">
        <v>73</v>
      </c>
      <c r="B24" s="138" t="s">
        <v>497</v>
      </c>
      <c r="C24" s="151"/>
      <c r="D24" s="151"/>
      <c r="E24" s="151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>
        <v>1</v>
      </c>
    </row>
    <row r="25" spans="1:18">
      <c r="A25" s="18" t="s">
        <v>73</v>
      </c>
      <c r="B25" s="138" t="s">
        <v>498</v>
      </c>
      <c r="C25" s="139"/>
      <c r="D25" s="140"/>
      <c r="E25" s="13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 t="s">
        <v>499</v>
      </c>
    </row>
    <row r="26" spans="1:18">
      <c r="A26" s="147" t="s">
        <v>86</v>
      </c>
      <c r="B26" s="138" t="s">
        <v>500</v>
      </c>
      <c r="C26" s="151"/>
      <c r="D26" s="151"/>
      <c r="E26" s="151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>
        <v>3</v>
      </c>
    </row>
    <row r="27" spans="1:18">
      <c r="A27" s="18" t="s">
        <v>86</v>
      </c>
      <c r="B27" s="18" t="s">
        <v>501</v>
      </c>
      <c r="C27" s="139"/>
      <c r="D27" s="140"/>
      <c r="E27" s="13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>
      <c r="A28" s="147" t="s">
        <v>86</v>
      </c>
      <c r="B28" s="141" t="s">
        <v>90</v>
      </c>
      <c r="C28" s="151"/>
      <c r="D28" s="151"/>
      <c r="E28" s="151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 t="s">
        <v>502</v>
      </c>
    </row>
    <row r="29" spans="1:18">
      <c r="A29" s="18" t="s">
        <v>95</v>
      </c>
      <c r="B29" s="138" t="s">
        <v>503</v>
      </c>
      <c r="C29" s="139"/>
      <c r="D29" s="140"/>
      <c r="E29" s="13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1</v>
      </c>
    </row>
    <row r="30" spans="1:18">
      <c r="A30" s="147" t="s">
        <v>95</v>
      </c>
      <c r="B30" s="138" t="s">
        <v>98</v>
      </c>
      <c r="C30" s="151"/>
      <c r="D30" s="151"/>
      <c r="E30" s="151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>
        <v>1</v>
      </c>
    </row>
    <row r="31" spans="1:18">
      <c r="A31" s="18" t="s">
        <v>95</v>
      </c>
      <c r="B31" s="18" t="s">
        <v>504</v>
      </c>
      <c r="C31" s="139"/>
      <c r="D31" s="140"/>
      <c r="E31" s="13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>
      <c r="A32" s="147" t="s">
        <v>95</v>
      </c>
      <c r="B32" s="147" t="s">
        <v>505</v>
      </c>
      <c r="C32" s="151"/>
      <c r="D32" s="151"/>
      <c r="E32" s="151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</row>
    <row r="33" spans="1:18">
      <c r="A33" s="18" t="s">
        <v>104</v>
      </c>
      <c r="B33" s="138" t="s">
        <v>506</v>
      </c>
      <c r="C33" s="139"/>
      <c r="D33" s="140"/>
      <c r="E33" s="13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2</v>
      </c>
    </row>
    <row r="34" spans="1:18">
      <c r="A34" s="147" t="s">
        <v>104</v>
      </c>
      <c r="B34" s="147" t="s">
        <v>507</v>
      </c>
      <c r="C34" s="151"/>
      <c r="D34" s="151"/>
      <c r="E34" s="151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>
      <c r="A35" s="18" t="s">
        <v>104</v>
      </c>
      <c r="B35" s="18" t="s">
        <v>508</v>
      </c>
      <c r="C35" s="139"/>
      <c r="D35" s="140"/>
      <c r="E35" s="13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>
      <c r="A36" s="147" t="s">
        <v>104</v>
      </c>
      <c r="B36" s="138" t="s">
        <v>509</v>
      </c>
      <c r="C36" s="151"/>
      <c r="D36" s="151"/>
      <c r="E36" s="151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>
        <v>2</v>
      </c>
    </row>
    <row r="37" spans="1:18">
      <c r="A37" s="18" t="s">
        <v>104</v>
      </c>
      <c r="B37" s="138" t="s">
        <v>113</v>
      </c>
      <c r="C37" s="139"/>
      <c r="D37" s="140"/>
      <c r="E37" s="13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2</v>
      </c>
    </row>
    <row r="38" spans="1:18">
      <c r="A38" s="147" t="s">
        <v>116</v>
      </c>
      <c r="B38" s="147" t="s">
        <v>118</v>
      </c>
      <c r="C38" s="151"/>
      <c r="D38" s="151"/>
      <c r="E38" s="151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</row>
    <row r="39" spans="1:18">
      <c r="A39" s="18" t="s">
        <v>116</v>
      </c>
      <c r="B39" s="18" t="s">
        <v>120</v>
      </c>
      <c r="C39" s="139"/>
      <c r="D39" s="140"/>
      <c r="E39" s="13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>
      <c r="A40" s="147" t="s">
        <v>116</v>
      </c>
      <c r="B40" s="138" t="s">
        <v>124</v>
      </c>
      <c r="C40" s="151"/>
      <c r="D40" s="151"/>
      <c r="E40" s="151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>
        <v>2</v>
      </c>
    </row>
    <row r="41" spans="1:18">
      <c r="A41" s="18" t="s">
        <v>116</v>
      </c>
      <c r="B41" s="18" t="s">
        <v>128</v>
      </c>
      <c r="C41" s="139"/>
      <c r="D41" s="140"/>
      <c r="E41" s="13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>
      <c r="A42" s="147" t="s">
        <v>116</v>
      </c>
      <c r="B42" s="138" t="s">
        <v>131</v>
      </c>
      <c r="C42" s="151"/>
      <c r="D42" s="151"/>
      <c r="E42" s="151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>
        <v>2</v>
      </c>
    </row>
    <row r="43" spans="1:18">
      <c r="A43" s="18" t="s">
        <v>116</v>
      </c>
      <c r="B43" s="138" t="s">
        <v>134</v>
      </c>
      <c r="C43" s="139"/>
      <c r="D43" s="140"/>
      <c r="E43" s="13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>
        <v>1</v>
      </c>
    </row>
    <row r="44" spans="1:18">
      <c r="A44" s="147" t="s">
        <v>154</v>
      </c>
      <c r="B44" s="147" t="s">
        <v>160</v>
      </c>
      <c r="C44" s="151"/>
      <c r="D44" s="151"/>
      <c r="E44" s="151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</row>
    <row r="45" spans="1:18">
      <c r="A45" s="18" t="s">
        <v>154</v>
      </c>
      <c r="B45" s="18" t="s">
        <v>510</v>
      </c>
      <c r="C45" s="139"/>
      <c r="D45" s="140"/>
      <c r="E45" s="13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>
      <c r="A46" s="147" t="s">
        <v>154</v>
      </c>
      <c r="B46" s="147" t="s">
        <v>164</v>
      </c>
      <c r="C46" s="151"/>
      <c r="D46" s="151"/>
      <c r="E46" s="151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</row>
    <row r="47" spans="1:18">
      <c r="A47" s="18" t="s">
        <v>154</v>
      </c>
      <c r="B47" s="18" t="s">
        <v>511</v>
      </c>
      <c r="C47" s="139"/>
      <c r="D47" s="140"/>
      <c r="E47" s="13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>
      <c r="A48" s="147" t="s">
        <v>169</v>
      </c>
      <c r="B48" s="138" t="s">
        <v>512</v>
      </c>
      <c r="C48" s="151"/>
      <c r="D48" s="151"/>
      <c r="E48" s="151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>
        <v>4</v>
      </c>
    </row>
    <row r="49" spans="1:18">
      <c r="A49" s="18" t="s">
        <v>169</v>
      </c>
      <c r="B49" s="138" t="s">
        <v>174</v>
      </c>
      <c r="C49" s="139"/>
      <c r="D49" s="140"/>
      <c r="E49" s="13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>
        <v>4</v>
      </c>
    </row>
    <row r="50" spans="1:18">
      <c r="A50" s="147" t="s">
        <v>175</v>
      </c>
      <c r="B50" s="147" t="s">
        <v>513</v>
      </c>
      <c r="C50" s="151"/>
      <c r="D50" s="151"/>
      <c r="E50" s="151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</row>
    <row r="51" spans="1:18">
      <c r="A51" s="18" t="s">
        <v>175</v>
      </c>
      <c r="B51" s="142" t="s">
        <v>514</v>
      </c>
      <c r="C51" s="139"/>
      <c r="D51" s="140"/>
      <c r="E51" s="13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>
      <c r="A52" s="147" t="s">
        <v>175</v>
      </c>
      <c r="B52" s="138" t="s">
        <v>515</v>
      </c>
      <c r="C52" s="151"/>
      <c r="D52" s="151"/>
      <c r="E52" s="151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v>3</v>
      </c>
    </row>
    <row r="53" spans="1:18">
      <c r="A53" s="18" t="s">
        <v>175</v>
      </c>
      <c r="B53" s="138" t="s">
        <v>516</v>
      </c>
      <c r="C53" s="139"/>
      <c r="D53" s="140"/>
      <c r="E53" s="13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4</v>
      </c>
    </row>
    <row r="54" spans="1:18">
      <c r="A54" s="147" t="s">
        <v>179</v>
      </c>
      <c r="B54" s="138" t="s">
        <v>517</v>
      </c>
      <c r="C54" s="151"/>
      <c r="D54" s="151"/>
      <c r="E54" s="151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 t="s">
        <v>518</v>
      </c>
    </row>
    <row r="55" spans="1:18">
      <c r="A55" s="18" t="s">
        <v>179</v>
      </c>
      <c r="B55" s="18" t="s">
        <v>519</v>
      </c>
      <c r="C55" s="139"/>
      <c r="D55" s="140"/>
      <c r="E55" s="139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 t="s">
        <v>520</v>
      </c>
    </row>
    <row r="56" spans="1:18">
      <c r="A56" s="147" t="s">
        <v>179</v>
      </c>
      <c r="B56" s="141" t="s">
        <v>521</v>
      </c>
      <c r="C56" s="151"/>
      <c r="D56" s="151"/>
      <c r="E56" s="151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>
        <v>3</v>
      </c>
    </row>
    <row r="57" spans="1:18">
      <c r="A57" s="18" t="s">
        <v>179</v>
      </c>
      <c r="B57" s="141" t="s">
        <v>522</v>
      </c>
      <c r="C57" s="139"/>
      <c r="D57" s="140"/>
      <c r="E57" s="139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3</v>
      </c>
    </row>
    <row r="58" spans="1:18">
      <c r="A58" s="147" t="s">
        <v>179</v>
      </c>
      <c r="B58" s="141" t="s">
        <v>523</v>
      </c>
      <c r="C58" s="151"/>
      <c r="D58" s="151"/>
      <c r="E58" s="151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>
        <v>3</v>
      </c>
    </row>
    <row r="59" spans="1:18">
      <c r="A59" s="18" t="s">
        <v>197</v>
      </c>
      <c r="B59" s="18" t="s">
        <v>206</v>
      </c>
      <c r="C59" s="139"/>
      <c r="D59" s="140"/>
      <c r="E59" s="139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>
      <c r="A60" s="147" t="s">
        <v>197</v>
      </c>
      <c r="B60" s="138" t="s">
        <v>524</v>
      </c>
      <c r="C60" s="151"/>
      <c r="D60" s="151"/>
      <c r="E60" s="151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>
        <v>1</v>
      </c>
    </row>
    <row r="61" spans="1:18">
      <c r="A61" s="18" t="s">
        <v>197</v>
      </c>
      <c r="B61" s="18" t="s">
        <v>525</v>
      </c>
      <c r="C61" s="139"/>
      <c r="D61" s="140"/>
      <c r="E61" s="139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>
      <c r="A62" s="147" t="s">
        <v>209</v>
      </c>
      <c r="B62" s="141" t="s">
        <v>526</v>
      </c>
      <c r="C62" s="151"/>
      <c r="D62" s="151"/>
      <c r="E62" s="151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 t="s">
        <v>527</v>
      </c>
    </row>
    <row r="63" spans="1:18">
      <c r="A63" s="18" t="s">
        <v>209</v>
      </c>
      <c r="B63" s="18" t="s">
        <v>528</v>
      </c>
      <c r="C63" s="139"/>
      <c r="D63" s="140"/>
      <c r="E63" s="13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>
      <c r="A64" s="147" t="s">
        <v>209</v>
      </c>
      <c r="B64" s="141" t="s">
        <v>529</v>
      </c>
      <c r="C64" s="151"/>
      <c r="D64" s="151"/>
      <c r="E64" s="151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 t="s">
        <v>530</v>
      </c>
    </row>
    <row r="65" spans="1:18">
      <c r="A65" s="18" t="s">
        <v>218</v>
      </c>
      <c r="B65" s="138" t="s">
        <v>531</v>
      </c>
      <c r="C65" s="139"/>
      <c r="D65" s="140"/>
      <c r="E65" s="13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v>2</v>
      </c>
    </row>
    <row r="66" spans="1:18">
      <c r="A66" s="147" t="s">
        <v>218</v>
      </c>
      <c r="B66" s="147" t="s">
        <v>230</v>
      </c>
      <c r="C66" s="151"/>
      <c r="D66" s="151"/>
      <c r="E66" s="151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</row>
    <row r="67" spans="1:18">
      <c r="A67" s="18" t="s">
        <v>218</v>
      </c>
      <c r="B67" s="141" t="s">
        <v>532</v>
      </c>
      <c r="C67" s="139"/>
      <c r="D67" s="140"/>
      <c r="E67" s="13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 t="s">
        <v>533</v>
      </c>
    </row>
    <row r="68" spans="1:18">
      <c r="A68" s="147" t="s">
        <v>218</v>
      </c>
      <c r="B68" s="138" t="s">
        <v>231</v>
      </c>
      <c r="C68" s="151"/>
      <c r="D68" s="151"/>
      <c r="E68" s="151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>
        <v>2</v>
      </c>
    </row>
    <row r="69" spans="1:18">
      <c r="A69" s="18" t="s">
        <v>232</v>
      </c>
      <c r="B69" s="138" t="s">
        <v>534</v>
      </c>
      <c r="C69" s="139"/>
      <c r="D69" s="140"/>
      <c r="E69" s="139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>
        <v>1</v>
      </c>
    </row>
    <row r="70" spans="1:18">
      <c r="A70" s="147" t="s">
        <v>232</v>
      </c>
      <c r="B70" s="141" t="s">
        <v>535</v>
      </c>
      <c r="C70" s="151"/>
      <c r="D70" s="151"/>
      <c r="E70" s="151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 t="s">
        <v>536</v>
      </c>
    </row>
    <row r="71" spans="1:18">
      <c r="A71" s="18" t="s">
        <v>232</v>
      </c>
      <c r="B71" s="18" t="s">
        <v>537</v>
      </c>
      <c r="C71" s="139"/>
      <c r="D71" s="140"/>
      <c r="E71" s="139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 t="s">
        <v>538</v>
      </c>
    </row>
    <row r="72" spans="1:18">
      <c r="A72" s="147" t="s">
        <v>245</v>
      </c>
      <c r="B72" s="141" t="s">
        <v>248</v>
      </c>
      <c r="C72" s="151"/>
      <c r="D72" s="151"/>
      <c r="E72" s="151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 t="s">
        <v>539</v>
      </c>
    </row>
    <row r="73" spans="1:18">
      <c r="A73" s="18" t="s">
        <v>245</v>
      </c>
      <c r="B73" s="138" t="s">
        <v>249</v>
      </c>
      <c r="C73" s="139"/>
      <c r="D73" s="140"/>
      <c r="E73" s="139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 t="s">
        <v>540</v>
      </c>
    </row>
    <row r="74" spans="1:18">
      <c r="A74" s="147" t="s">
        <v>252</v>
      </c>
      <c r="B74" s="138" t="s">
        <v>256</v>
      </c>
      <c r="C74" s="151"/>
      <c r="D74" s="151"/>
      <c r="E74" s="151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 t="s">
        <v>541</v>
      </c>
    </row>
    <row r="75" spans="1:18">
      <c r="A75" s="18" t="s">
        <v>252</v>
      </c>
      <c r="B75" s="138" t="s">
        <v>542</v>
      </c>
      <c r="C75" s="139"/>
      <c r="D75" s="140"/>
      <c r="E75" s="139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 t="s">
        <v>543</v>
      </c>
    </row>
    <row r="76" spans="1:18">
      <c r="A76" s="147" t="s">
        <v>252</v>
      </c>
      <c r="B76" s="138" t="s">
        <v>259</v>
      </c>
      <c r="C76" s="151"/>
      <c r="D76" s="151"/>
      <c r="E76" s="151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 t="s">
        <v>543</v>
      </c>
    </row>
    <row r="77" spans="1:18">
      <c r="A77" s="18" t="s">
        <v>252</v>
      </c>
      <c r="B77" s="138" t="s">
        <v>265</v>
      </c>
      <c r="C77" s="139"/>
      <c r="D77" s="140"/>
      <c r="E77" s="139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 t="s">
        <v>544</v>
      </c>
    </row>
    <row r="78" spans="1:18">
      <c r="A78" s="147" t="s">
        <v>266</v>
      </c>
      <c r="B78" s="138" t="s">
        <v>545</v>
      </c>
      <c r="C78" s="151"/>
      <c r="D78" s="151"/>
      <c r="E78" s="151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 t="s">
        <v>546</v>
      </c>
    </row>
    <row r="79" spans="1:18">
      <c r="A79" s="18" t="s">
        <v>266</v>
      </c>
      <c r="B79" s="138" t="s">
        <v>547</v>
      </c>
      <c r="C79" s="139"/>
      <c r="D79" s="140"/>
      <c r="E79" s="13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 t="s">
        <v>546</v>
      </c>
    </row>
    <row r="80" spans="1:18">
      <c r="A80" s="147" t="s">
        <v>266</v>
      </c>
      <c r="B80" s="138" t="s">
        <v>281</v>
      </c>
      <c r="C80" s="151"/>
      <c r="D80" s="151"/>
      <c r="E80" s="151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 t="s">
        <v>548</v>
      </c>
    </row>
    <row r="81" spans="1:18">
      <c r="A81" s="18" t="s">
        <v>266</v>
      </c>
      <c r="B81" s="138" t="s">
        <v>282</v>
      </c>
      <c r="C81" s="139"/>
      <c r="D81" s="140"/>
      <c r="E81" s="13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 t="s">
        <v>546</v>
      </c>
    </row>
    <row r="82" spans="1:18">
      <c r="A82" s="147" t="s">
        <v>266</v>
      </c>
      <c r="B82" s="138" t="s">
        <v>549</v>
      </c>
      <c r="C82" s="151"/>
      <c r="D82" s="151"/>
      <c r="E82" s="151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 t="s">
        <v>543</v>
      </c>
    </row>
    <row r="83" spans="1:18" ht="14.1" customHeight="1">
      <c r="A83" s="18" t="s">
        <v>266</v>
      </c>
      <c r="B83" s="138" t="s">
        <v>550</v>
      </c>
      <c r="C83" s="139"/>
      <c r="D83" s="140"/>
      <c r="E83" s="13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 t="s">
        <v>546</v>
      </c>
    </row>
    <row r="84" spans="1:18">
      <c r="A84" s="147" t="s">
        <v>283</v>
      </c>
      <c r="B84" s="138" t="s">
        <v>286</v>
      </c>
      <c r="C84" s="151"/>
      <c r="D84" s="151"/>
      <c r="E84" s="151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 t="s">
        <v>551</v>
      </c>
    </row>
    <row r="85" spans="1:18">
      <c r="A85" s="18" t="s">
        <v>283</v>
      </c>
      <c r="B85" s="138" t="s">
        <v>293</v>
      </c>
      <c r="C85" s="139"/>
      <c r="D85" s="140"/>
      <c r="E85" s="139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 t="s">
        <v>543</v>
      </c>
    </row>
    <row r="86" spans="1:18">
      <c r="A86" s="147" t="s">
        <v>283</v>
      </c>
      <c r="B86" s="138" t="s">
        <v>552</v>
      </c>
      <c r="C86" s="151"/>
      <c r="D86" s="151"/>
      <c r="E86" s="151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 t="s">
        <v>543</v>
      </c>
    </row>
    <row r="87" spans="1:18">
      <c r="A87" s="18" t="s">
        <v>283</v>
      </c>
      <c r="B87" s="138" t="s">
        <v>553</v>
      </c>
      <c r="C87" s="139"/>
      <c r="D87" s="140"/>
      <c r="E87" s="139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 t="s">
        <v>541</v>
      </c>
    </row>
    <row r="88" spans="1:18">
      <c r="A88" s="147" t="s">
        <v>283</v>
      </c>
      <c r="B88" s="138" t="s">
        <v>299</v>
      </c>
      <c r="C88" s="151"/>
      <c r="D88" s="151"/>
      <c r="E88" s="151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 t="s">
        <v>543</v>
      </c>
    </row>
    <row r="89" spans="1:18">
      <c r="A89" s="18" t="s">
        <v>283</v>
      </c>
      <c r="B89" s="138" t="s">
        <v>300</v>
      </c>
      <c r="C89" s="139"/>
      <c r="D89" s="140"/>
      <c r="E89" s="139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 t="s">
        <v>543</v>
      </c>
    </row>
    <row r="90" spans="1:18">
      <c r="A90" s="147" t="s">
        <v>283</v>
      </c>
      <c r="B90" s="138" t="s">
        <v>554</v>
      </c>
      <c r="C90" s="151"/>
      <c r="D90" s="151"/>
      <c r="E90" s="151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 t="s">
        <v>543</v>
      </c>
    </row>
    <row r="91" spans="1:18">
      <c r="A91" s="18" t="s">
        <v>283</v>
      </c>
      <c r="B91" s="141" t="s">
        <v>303</v>
      </c>
      <c r="C91" s="139"/>
      <c r="D91" s="140"/>
      <c r="E91" s="139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 t="s">
        <v>546</v>
      </c>
    </row>
    <row r="92" spans="1:18">
      <c r="A92" s="147" t="s">
        <v>307</v>
      </c>
      <c r="B92" s="147" t="s">
        <v>555</v>
      </c>
      <c r="C92" s="151"/>
      <c r="D92" s="151"/>
      <c r="E92" s="151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</row>
    <row r="93" spans="1:18">
      <c r="A93" s="18" t="s">
        <v>307</v>
      </c>
      <c r="B93" s="138" t="s">
        <v>556</v>
      </c>
      <c r="C93" s="139"/>
      <c r="D93" s="140"/>
      <c r="E93" s="139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 t="s">
        <v>520</v>
      </c>
    </row>
    <row r="94" spans="1:18">
      <c r="A94" s="147" t="s">
        <v>307</v>
      </c>
      <c r="B94" s="147" t="s">
        <v>557</v>
      </c>
      <c r="C94" s="151"/>
      <c r="D94" s="151"/>
      <c r="E94" s="151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</row>
    <row r="95" spans="1:18">
      <c r="A95" s="18" t="s">
        <v>307</v>
      </c>
      <c r="B95" s="138" t="s">
        <v>558</v>
      </c>
      <c r="C95" s="139"/>
      <c r="D95" s="140"/>
      <c r="E95" s="139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>
        <v>5</v>
      </c>
    </row>
    <row r="96" spans="1:18">
      <c r="A96" s="147" t="s">
        <v>307</v>
      </c>
      <c r="B96" s="138" t="s">
        <v>559</v>
      </c>
      <c r="C96" s="151"/>
      <c r="D96" s="151"/>
      <c r="E96" s="151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>
        <v>4</v>
      </c>
    </row>
    <row r="97" spans="1:18">
      <c r="A97" s="18" t="s">
        <v>307</v>
      </c>
      <c r="B97" s="18" t="s">
        <v>560</v>
      </c>
      <c r="C97" s="139"/>
      <c r="D97" s="140"/>
      <c r="E97" s="139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>
      <c r="A98" s="147" t="s">
        <v>324</v>
      </c>
      <c r="B98" s="147" t="s">
        <v>561</v>
      </c>
      <c r="C98" s="151"/>
      <c r="D98" s="151"/>
      <c r="E98" s="151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1:18">
      <c r="A99" s="18" t="s">
        <v>324</v>
      </c>
      <c r="B99" s="18" t="s">
        <v>562</v>
      </c>
      <c r="C99" s="139"/>
      <c r="D99" s="140"/>
      <c r="E99" s="139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>
      <c r="A100" s="147" t="s">
        <v>324</v>
      </c>
      <c r="B100" s="147" t="s">
        <v>563</v>
      </c>
      <c r="C100" s="151"/>
      <c r="D100" s="151"/>
      <c r="E100" s="151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18">
      <c r="A101" s="18" t="s">
        <v>324</v>
      </c>
      <c r="B101" s="18" t="s">
        <v>564</v>
      </c>
      <c r="C101" s="139"/>
      <c r="D101" s="140"/>
      <c r="E101" s="139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>
      <c r="A102" s="147" t="s">
        <v>324</v>
      </c>
      <c r="B102" s="147" t="s">
        <v>565</v>
      </c>
      <c r="C102" s="151"/>
      <c r="D102" s="151"/>
      <c r="E102" s="151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1:18">
      <c r="A103" s="18" t="s">
        <v>324</v>
      </c>
      <c r="B103" s="18" t="s">
        <v>338</v>
      </c>
      <c r="C103" s="139"/>
      <c r="D103" s="140"/>
      <c r="E103" s="139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>
      <c r="A104" s="147" t="s">
        <v>342</v>
      </c>
      <c r="B104" s="147" t="s">
        <v>566</v>
      </c>
      <c r="C104" s="151"/>
      <c r="D104" s="151"/>
      <c r="E104" s="151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1:18">
      <c r="A105" s="18" t="s">
        <v>342</v>
      </c>
      <c r="B105" s="18" t="s">
        <v>567</v>
      </c>
      <c r="C105" s="139"/>
      <c r="D105" s="140"/>
      <c r="E105" s="139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>
      <c r="A106" s="147" t="s">
        <v>342</v>
      </c>
      <c r="B106" s="147" t="s">
        <v>568</v>
      </c>
      <c r="C106" s="151"/>
      <c r="D106" s="151"/>
      <c r="E106" s="151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1:18">
      <c r="A107" s="18" t="s">
        <v>360</v>
      </c>
      <c r="B107" s="18" t="s">
        <v>569</v>
      </c>
      <c r="C107" s="139"/>
      <c r="D107" s="140"/>
      <c r="E107" s="139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>
      <c r="A108" s="147" t="s">
        <v>360</v>
      </c>
      <c r="B108" s="147" t="s">
        <v>570</v>
      </c>
      <c r="C108" s="151"/>
      <c r="D108" s="151"/>
      <c r="E108" s="151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1:18">
      <c r="A109" s="18" t="s">
        <v>360</v>
      </c>
      <c r="B109" s="138" t="s">
        <v>366</v>
      </c>
      <c r="C109" s="139"/>
      <c r="D109" s="140"/>
      <c r="E109" s="139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 t="s">
        <v>546</v>
      </c>
    </row>
    <row r="110" spans="1:18">
      <c r="A110" s="147" t="s">
        <v>571</v>
      </c>
      <c r="B110" s="147" t="s">
        <v>572</v>
      </c>
      <c r="C110" s="151"/>
      <c r="D110" s="151"/>
      <c r="E110" s="151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1:18">
      <c r="A111" s="18" t="s">
        <v>571</v>
      </c>
      <c r="B111" s="18" t="s">
        <v>573</v>
      </c>
      <c r="C111" s="139"/>
      <c r="D111" s="140"/>
      <c r="E111" s="139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>
      <c r="A112" s="147" t="s">
        <v>571</v>
      </c>
      <c r="B112" s="141" t="s">
        <v>574</v>
      </c>
      <c r="C112" s="151"/>
      <c r="D112" s="151"/>
      <c r="E112" s="151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 t="s">
        <v>546</v>
      </c>
    </row>
    <row r="113" spans="1:18">
      <c r="A113" s="18" t="s">
        <v>571</v>
      </c>
      <c r="B113" s="141" t="s">
        <v>377</v>
      </c>
      <c r="C113" s="139"/>
      <c r="D113" s="140"/>
      <c r="E113" s="139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 t="s">
        <v>546</v>
      </c>
    </row>
    <row r="114" spans="1:18">
      <c r="A114" s="147" t="s">
        <v>575</v>
      </c>
      <c r="B114" s="147" t="s">
        <v>576</v>
      </c>
      <c r="C114" s="151"/>
      <c r="D114" s="151"/>
      <c r="E114" s="151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1:18">
      <c r="A115" s="18" t="s">
        <v>575</v>
      </c>
      <c r="B115" s="18" t="s">
        <v>577</v>
      </c>
      <c r="C115" s="139"/>
      <c r="D115" s="140"/>
      <c r="E115" s="139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>
      <c r="A116" s="147" t="s">
        <v>575</v>
      </c>
      <c r="B116" s="147" t="s">
        <v>578</v>
      </c>
      <c r="C116" s="151"/>
      <c r="D116" s="151"/>
      <c r="E116" s="151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1:18">
      <c r="A117" s="18" t="s">
        <v>575</v>
      </c>
      <c r="B117" s="18" t="s">
        <v>579</v>
      </c>
      <c r="C117" s="139"/>
      <c r="D117" s="140"/>
      <c r="E117" s="139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>
      <c r="A118" s="147" t="s">
        <v>575</v>
      </c>
      <c r="B118" s="147" t="s">
        <v>580</v>
      </c>
      <c r="C118" s="151"/>
      <c r="D118" s="151"/>
      <c r="E118" s="151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1:18">
      <c r="A119" s="18" t="s">
        <v>581</v>
      </c>
      <c r="B119" s="18" t="s">
        <v>582</v>
      </c>
      <c r="C119" s="139"/>
      <c r="D119" s="140"/>
      <c r="E119" s="139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>
      <c r="A120" s="147" t="s">
        <v>581</v>
      </c>
      <c r="B120" s="138" t="s">
        <v>583</v>
      </c>
      <c r="C120" s="151"/>
      <c r="D120" s="151"/>
      <c r="E120" s="151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>
        <v>5</v>
      </c>
    </row>
    <row r="121" spans="1:18">
      <c r="A121" s="18" t="s">
        <v>581</v>
      </c>
      <c r="B121" s="138" t="s">
        <v>584</v>
      </c>
      <c r="C121" s="139"/>
      <c r="D121" s="140"/>
      <c r="E121" s="139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>
        <v>5</v>
      </c>
    </row>
    <row r="122" spans="1:18">
      <c r="A122" s="147" t="s">
        <v>581</v>
      </c>
      <c r="B122" s="147" t="s">
        <v>409</v>
      </c>
      <c r="C122" s="151"/>
      <c r="D122" s="151"/>
      <c r="E122" s="151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1:18">
      <c r="A123" s="18" t="s">
        <v>581</v>
      </c>
      <c r="B123" s="138" t="s">
        <v>585</v>
      </c>
      <c r="C123" s="139"/>
      <c r="D123" s="140"/>
      <c r="E123" s="139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 t="s">
        <v>586</v>
      </c>
    </row>
    <row r="124" spans="1:18">
      <c r="A124" s="147" t="s">
        <v>581</v>
      </c>
      <c r="B124" s="138" t="s">
        <v>404</v>
      </c>
      <c r="C124" s="151"/>
      <c r="D124" s="151"/>
      <c r="E124" s="151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 t="s">
        <v>539</v>
      </c>
    </row>
    <row r="125" spans="1:18">
      <c r="A125" s="18" t="s">
        <v>581</v>
      </c>
      <c r="B125" s="138" t="s">
        <v>410</v>
      </c>
      <c r="C125" s="139"/>
      <c r="D125" s="140"/>
      <c r="E125" s="139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>
        <v>5</v>
      </c>
    </row>
    <row r="126" spans="1:18">
      <c r="A126" s="147" t="s">
        <v>416</v>
      </c>
      <c r="B126" s="138" t="s">
        <v>587</v>
      </c>
      <c r="C126" s="151"/>
      <c r="D126" s="151"/>
      <c r="E126" s="151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>
        <v>5</v>
      </c>
    </row>
    <row r="127" spans="1:18">
      <c r="A127" s="18" t="s">
        <v>416</v>
      </c>
      <c r="B127" s="138" t="s">
        <v>420</v>
      </c>
      <c r="C127" s="139"/>
      <c r="D127" s="140"/>
      <c r="E127" s="139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 t="s">
        <v>588</v>
      </c>
    </row>
    <row r="128" spans="1:18">
      <c r="A128" s="147" t="s">
        <v>416</v>
      </c>
      <c r="B128" s="138" t="s">
        <v>589</v>
      </c>
      <c r="C128" s="151"/>
      <c r="D128" s="151"/>
      <c r="E128" s="151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>
        <v>6</v>
      </c>
    </row>
    <row r="129" spans="1:18">
      <c r="A129" s="18" t="s">
        <v>590</v>
      </c>
      <c r="B129" s="138" t="s">
        <v>430</v>
      </c>
      <c r="C129" s="139"/>
      <c r="D129" s="140"/>
      <c r="E129" s="139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>
        <v>5</v>
      </c>
    </row>
    <row r="130" spans="1:18">
      <c r="A130" s="147" t="s">
        <v>590</v>
      </c>
      <c r="B130" s="138" t="s">
        <v>431</v>
      </c>
      <c r="C130" s="151"/>
      <c r="D130" s="151"/>
      <c r="E130" s="151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>
        <v>5</v>
      </c>
    </row>
    <row r="131" spans="1:18">
      <c r="A131" s="18" t="s">
        <v>590</v>
      </c>
      <c r="B131" s="18" t="s">
        <v>591</v>
      </c>
      <c r="C131" s="139"/>
      <c r="D131" s="140"/>
      <c r="E131" s="139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4" spans="1:18">
      <c r="A134" s="8"/>
      <c r="B134" s="8"/>
      <c r="C134" s="8"/>
      <c r="D134" s="8"/>
      <c r="E134" s="8"/>
      <c r="R134" s="8"/>
    </row>
    <row r="136" spans="1:18">
      <c r="A136" s="9"/>
      <c r="B136" s="9"/>
      <c r="C136" s="9"/>
      <c r="D136" s="9"/>
      <c r="E136" s="9"/>
      <c r="R136" s="9"/>
    </row>
    <row r="137" spans="1:18">
      <c r="A137" s="8"/>
      <c r="B137" s="8"/>
      <c r="C137" s="8"/>
      <c r="D137" s="8"/>
      <c r="E137" s="8"/>
      <c r="R137" s="8"/>
    </row>
    <row r="138" spans="1:18">
      <c r="A138" s="8"/>
      <c r="B138" s="8"/>
      <c r="C138" s="8"/>
      <c r="D138" s="8"/>
      <c r="E138" s="8"/>
      <c r="R138" s="8"/>
    </row>
    <row r="139" spans="1:18">
      <c r="A139" s="10"/>
      <c r="B139" s="10"/>
      <c r="C139" s="10"/>
      <c r="D139" s="10"/>
      <c r="E139" s="10"/>
      <c r="R139" s="10"/>
    </row>
    <row r="140" spans="1:18">
      <c r="A140" s="10"/>
      <c r="B140" s="10"/>
      <c r="C140" s="10"/>
      <c r="D140" s="10"/>
      <c r="E140" s="10"/>
      <c r="R140" s="10"/>
    </row>
    <row r="143" spans="1:18">
      <c r="A143" s="7"/>
      <c r="B143" s="7"/>
      <c r="C143" s="7"/>
      <c r="D143" s="7"/>
      <c r="E143" s="7"/>
      <c r="R143" s="7"/>
    </row>
  </sheetData>
  <autoFilter ref="A7:R131" xr:uid="{00000000-0009-0000-0000-000008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8">
    <mergeCell ref="F7:K7"/>
    <mergeCell ref="L7:Q7"/>
    <mergeCell ref="A2:A5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43"/>
  <sheetViews>
    <sheetView showGridLines="0" zoomScale="70" zoomScaleNormal="70" workbookViewId="0">
      <pane xSplit="5" topLeftCell="F1" activePane="topRight" state="frozen"/>
      <selection pane="topRight" activeCell="G22" sqref="G22"/>
      <selection sqref="A1:XFD1048576"/>
    </sheetView>
  </sheetViews>
  <sheetFormatPr defaultColWidth="8.6640625" defaultRowHeight="18"/>
  <cols>
    <col min="1" max="1" width="19.109375" style="4" customWidth="1"/>
    <col min="2" max="2" width="64" style="4" customWidth="1"/>
    <col min="3" max="18" width="20.6640625" style="4" customWidth="1"/>
    <col min="19" max="19" width="17" style="4" customWidth="1"/>
    <col min="20" max="20" width="20" style="4" customWidth="1"/>
    <col min="21" max="21" width="20.109375" style="4" customWidth="1"/>
    <col min="22" max="16384" width="8.6640625" style="4"/>
  </cols>
  <sheetData>
    <row r="1" spans="1:21" s="50" customFormat="1" ht="36">
      <c r="B1" s="152" t="s">
        <v>474</v>
      </c>
      <c r="C1" s="13" t="s">
        <v>475</v>
      </c>
      <c r="D1" s="13" t="s">
        <v>476</v>
      </c>
      <c r="E1" s="13" t="s">
        <v>477</v>
      </c>
      <c r="F1" s="13" t="s">
        <v>478</v>
      </c>
      <c r="G1" s="13" t="s">
        <v>479</v>
      </c>
      <c r="H1" s="13" t="s">
        <v>480</v>
      </c>
      <c r="I1" s="13" t="s">
        <v>481</v>
      </c>
      <c r="J1" s="13" t="s">
        <v>482</v>
      </c>
    </row>
    <row r="2" spans="1:21">
      <c r="A2" s="306"/>
      <c r="B2" s="18" t="s">
        <v>440</v>
      </c>
      <c r="C2" s="143">
        <v>1</v>
      </c>
      <c r="D2" s="144">
        <v>0.2</v>
      </c>
      <c r="E2" s="144">
        <v>0.15</v>
      </c>
      <c r="F2" s="144">
        <v>0.1</v>
      </c>
      <c r="G2" s="144">
        <v>0.15</v>
      </c>
      <c r="H2" s="144">
        <v>0.05</v>
      </c>
      <c r="I2" s="144">
        <v>0.2</v>
      </c>
      <c r="J2" s="144">
        <v>0.15</v>
      </c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>
      <c r="A3" s="307"/>
      <c r="B3" s="147" t="s">
        <v>483</v>
      </c>
      <c r="C3" s="148">
        <v>17963807</v>
      </c>
      <c r="D3" s="148">
        <f>D2*C3</f>
        <v>3592761.4000000004</v>
      </c>
      <c r="E3" s="148">
        <f>E2*C3</f>
        <v>2694571.05</v>
      </c>
      <c r="F3" s="148">
        <f>F2*C3</f>
        <v>1796380.7000000002</v>
      </c>
      <c r="G3" s="148">
        <f>G2*C3</f>
        <v>2694571.05</v>
      </c>
      <c r="H3" s="148">
        <f>H2*C3</f>
        <v>898190.35000000009</v>
      </c>
      <c r="I3" s="148">
        <f>I2*C3</f>
        <v>3592761.4000000004</v>
      </c>
      <c r="J3" s="148">
        <f>J2*C3</f>
        <v>2694571.05</v>
      </c>
      <c r="T3" s="6"/>
      <c r="U3" s="6"/>
    </row>
    <row r="4" spans="1:21">
      <c r="A4" s="307"/>
      <c r="B4" s="18" t="s">
        <v>484</v>
      </c>
      <c r="C4" s="145">
        <f>C3*0.05</f>
        <v>898190.35000000009</v>
      </c>
      <c r="D4" s="146"/>
      <c r="E4" s="146"/>
      <c r="F4" s="146"/>
      <c r="G4" s="146"/>
      <c r="H4" s="146"/>
      <c r="I4" s="146"/>
      <c r="J4" s="146"/>
      <c r="K4" s="5"/>
      <c r="L4" s="5"/>
      <c r="M4" s="5"/>
      <c r="N4" s="5"/>
      <c r="O4" s="5"/>
      <c r="P4" s="5"/>
      <c r="Q4" s="5"/>
      <c r="R4" s="5"/>
      <c r="S4" s="5"/>
    </row>
    <row r="5" spans="1:21">
      <c r="A5" s="307"/>
      <c r="B5" s="147" t="s">
        <v>485</v>
      </c>
      <c r="C5" s="149"/>
      <c r="D5" s="150"/>
      <c r="E5" s="150"/>
      <c r="F5" s="150"/>
      <c r="G5" s="150"/>
      <c r="H5" s="150"/>
      <c r="I5" s="150"/>
      <c r="J5" s="150"/>
      <c r="R5" s="6"/>
    </row>
    <row r="6" spans="1:21">
      <c r="R6" s="6"/>
    </row>
    <row r="7" spans="1:21">
      <c r="A7" s="279" t="s">
        <v>3</v>
      </c>
      <c r="B7" s="279" t="s">
        <v>6</v>
      </c>
      <c r="C7" s="273" t="s">
        <v>7</v>
      </c>
      <c r="D7" s="273" t="s">
        <v>486</v>
      </c>
      <c r="E7" s="273" t="s">
        <v>9</v>
      </c>
      <c r="F7" s="280" t="s">
        <v>487</v>
      </c>
      <c r="G7" s="280"/>
      <c r="H7" s="280"/>
      <c r="I7" s="280"/>
      <c r="J7" s="280"/>
      <c r="K7" s="280"/>
      <c r="L7" s="280" t="s">
        <v>488</v>
      </c>
      <c r="M7" s="280"/>
      <c r="N7" s="280"/>
      <c r="O7" s="280"/>
      <c r="P7" s="280"/>
      <c r="Q7" s="280"/>
      <c r="R7" s="13" t="s">
        <v>137</v>
      </c>
    </row>
    <row r="8" spans="1:21">
      <c r="A8" s="279"/>
      <c r="B8" s="279"/>
      <c r="C8" s="273"/>
      <c r="D8" s="273"/>
      <c r="E8" s="273"/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15</v>
      </c>
      <c r="M8" s="3" t="s">
        <v>16</v>
      </c>
      <c r="N8" s="3" t="s">
        <v>17</v>
      </c>
      <c r="O8" s="3" t="s">
        <v>18</v>
      </c>
      <c r="P8" s="3" t="str">
        <f>J8</f>
        <v>MÚ</v>
      </c>
      <c r="Q8" s="3" t="s">
        <v>20</v>
      </c>
      <c r="R8" s="13"/>
    </row>
    <row r="9" spans="1:21">
      <c r="A9" s="18" t="s">
        <v>23</v>
      </c>
      <c r="B9" s="138" t="s">
        <v>489</v>
      </c>
      <c r="C9" s="139"/>
      <c r="D9" s="140"/>
      <c r="E9" s="13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1</v>
      </c>
    </row>
    <row r="10" spans="1:21">
      <c r="A10" s="147" t="s">
        <v>23</v>
      </c>
      <c r="B10" s="138" t="s">
        <v>38</v>
      </c>
      <c r="C10" s="151"/>
      <c r="D10" s="151"/>
      <c r="E10" s="151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>
        <v>1</v>
      </c>
    </row>
    <row r="11" spans="1:21">
      <c r="A11" s="18" t="s">
        <v>23</v>
      </c>
      <c r="B11" s="138" t="s">
        <v>40</v>
      </c>
      <c r="C11" s="139"/>
      <c r="D11" s="140"/>
      <c r="E11" s="13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1</v>
      </c>
    </row>
    <row r="12" spans="1:21">
      <c r="A12" s="147" t="s">
        <v>23</v>
      </c>
      <c r="B12" s="138" t="s">
        <v>34</v>
      </c>
      <c r="C12" s="151"/>
      <c r="D12" s="151"/>
      <c r="E12" s="1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>
        <v>1</v>
      </c>
    </row>
    <row r="13" spans="1:21">
      <c r="A13" s="18" t="s">
        <v>48</v>
      </c>
      <c r="B13" s="18" t="s">
        <v>490</v>
      </c>
      <c r="C13" s="139"/>
      <c r="D13" s="140"/>
      <c r="E13" s="13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1" ht="15" customHeight="1">
      <c r="A14" s="147" t="s">
        <v>53</v>
      </c>
      <c r="B14" s="147" t="s">
        <v>61</v>
      </c>
      <c r="C14" s="151"/>
      <c r="D14" s="151"/>
      <c r="E14" s="151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</row>
    <row r="15" spans="1:21" ht="15" customHeight="1">
      <c r="A15" s="18" t="s">
        <v>53</v>
      </c>
      <c r="B15" s="18" t="s">
        <v>57</v>
      </c>
      <c r="C15" s="139"/>
      <c r="D15" s="140"/>
      <c r="E15" s="13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1">
      <c r="A16" s="147" t="s">
        <v>53</v>
      </c>
      <c r="B16" s="147" t="s">
        <v>64</v>
      </c>
      <c r="C16" s="151"/>
      <c r="D16" s="151"/>
      <c r="E16" s="151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</row>
    <row r="17" spans="1:18">
      <c r="A17" s="18" t="s">
        <v>53</v>
      </c>
      <c r="B17" s="18" t="s">
        <v>491</v>
      </c>
      <c r="C17" s="139"/>
      <c r="D17" s="140"/>
      <c r="E17" s="13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147" t="s">
        <v>53</v>
      </c>
      <c r="B18" s="138" t="s">
        <v>69</v>
      </c>
      <c r="C18" s="151"/>
      <c r="D18" s="151"/>
      <c r="E18" s="151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>
        <v>1</v>
      </c>
    </row>
    <row r="19" spans="1:18">
      <c r="A19" s="18" t="s">
        <v>73</v>
      </c>
      <c r="B19" s="138" t="s">
        <v>492</v>
      </c>
      <c r="C19" s="139"/>
      <c r="D19" s="140"/>
      <c r="E19" s="13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1</v>
      </c>
    </row>
    <row r="20" spans="1:18">
      <c r="A20" s="147" t="s">
        <v>73</v>
      </c>
      <c r="B20" s="138" t="s">
        <v>493</v>
      </c>
      <c r="C20" s="151"/>
      <c r="D20" s="151"/>
      <c r="E20" s="151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>
        <v>1</v>
      </c>
    </row>
    <row r="21" spans="1:18">
      <c r="A21" s="18" t="s">
        <v>73</v>
      </c>
      <c r="B21" s="141" t="s">
        <v>494</v>
      </c>
      <c r="C21" s="139"/>
      <c r="D21" s="140"/>
      <c r="E21" s="13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>
        <v>1</v>
      </c>
    </row>
    <row r="22" spans="1:18">
      <c r="A22" s="147" t="s">
        <v>73</v>
      </c>
      <c r="B22" s="138" t="s">
        <v>495</v>
      </c>
      <c r="C22" s="151"/>
      <c r="D22" s="151"/>
      <c r="E22" s="151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>
        <v>1</v>
      </c>
    </row>
    <row r="23" spans="1:18">
      <c r="A23" s="18" t="s">
        <v>73</v>
      </c>
      <c r="B23" s="138" t="s">
        <v>496</v>
      </c>
      <c r="C23" s="139"/>
      <c r="D23" s="140"/>
      <c r="E23" s="13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1</v>
      </c>
    </row>
    <row r="24" spans="1:18">
      <c r="A24" s="147" t="s">
        <v>73</v>
      </c>
      <c r="B24" s="138" t="s">
        <v>497</v>
      </c>
      <c r="C24" s="151"/>
      <c r="D24" s="151"/>
      <c r="E24" s="151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>
        <v>1</v>
      </c>
    </row>
    <row r="25" spans="1:18">
      <c r="A25" s="18" t="s">
        <v>73</v>
      </c>
      <c r="B25" s="138" t="s">
        <v>498</v>
      </c>
      <c r="C25" s="139"/>
      <c r="D25" s="140"/>
      <c r="E25" s="13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 t="s">
        <v>499</v>
      </c>
    </row>
    <row r="26" spans="1:18">
      <c r="A26" s="147" t="s">
        <v>86</v>
      </c>
      <c r="B26" s="138" t="s">
        <v>500</v>
      </c>
      <c r="C26" s="151"/>
      <c r="D26" s="151"/>
      <c r="E26" s="151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>
        <v>3</v>
      </c>
    </row>
    <row r="27" spans="1:18">
      <c r="A27" s="18" t="s">
        <v>86</v>
      </c>
      <c r="B27" s="18" t="s">
        <v>501</v>
      </c>
      <c r="C27" s="139"/>
      <c r="D27" s="140"/>
      <c r="E27" s="13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>
      <c r="A28" s="147" t="s">
        <v>86</v>
      </c>
      <c r="B28" s="141" t="s">
        <v>90</v>
      </c>
      <c r="C28" s="151"/>
      <c r="D28" s="151"/>
      <c r="E28" s="151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 t="s">
        <v>502</v>
      </c>
    </row>
    <row r="29" spans="1:18">
      <c r="A29" s="18" t="s">
        <v>95</v>
      </c>
      <c r="B29" s="138" t="s">
        <v>503</v>
      </c>
      <c r="C29" s="139"/>
      <c r="D29" s="140"/>
      <c r="E29" s="13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1</v>
      </c>
    </row>
    <row r="30" spans="1:18">
      <c r="A30" s="147" t="s">
        <v>95</v>
      </c>
      <c r="B30" s="138" t="s">
        <v>98</v>
      </c>
      <c r="C30" s="151"/>
      <c r="D30" s="151"/>
      <c r="E30" s="151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>
        <v>1</v>
      </c>
    </row>
    <row r="31" spans="1:18">
      <c r="A31" s="18" t="s">
        <v>95</v>
      </c>
      <c r="B31" s="18" t="s">
        <v>504</v>
      </c>
      <c r="C31" s="139"/>
      <c r="D31" s="140"/>
      <c r="E31" s="13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>
      <c r="A32" s="147" t="s">
        <v>95</v>
      </c>
      <c r="B32" s="147" t="s">
        <v>505</v>
      </c>
      <c r="C32" s="151"/>
      <c r="D32" s="151"/>
      <c r="E32" s="151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</row>
    <row r="33" spans="1:18">
      <c r="A33" s="18" t="s">
        <v>104</v>
      </c>
      <c r="B33" s="138" t="s">
        <v>506</v>
      </c>
      <c r="C33" s="139"/>
      <c r="D33" s="140"/>
      <c r="E33" s="13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2</v>
      </c>
    </row>
    <row r="34" spans="1:18">
      <c r="A34" s="147" t="s">
        <v>104</v>
      </c>
      <c r="B34" s="147" t="s">
        <v>507</v>
      </c>
      <c r="C34" s="151"/>
      <c r="D34" s="151"/>
      <c r="E34" s="151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>
      <c r="A35" s="18" t="s">
        <v>104</v>
      </c>
      <c r="B35" s="18" t="s">
        <v>508</v>
      </c>
      <c r="C35" s="139"/>
      <c r="D35" s="140"/>
      <c r="E35" s="13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>
      <c r="A36" s="147" t="s">
        <v>104</v>
      </c>
      <c r="B36" s="138" t="s">
        <v>509</v>
      </c>
      <c r="C36" s="151"/>
      <c r="D36" s="151"/>
      <c r="E36" s="151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>
        <v>2</v>
      </c>
    </row>
    <row r="37" spans="1:18">
      <c r="A37" s="18" t="s">
        <v>104</v>
      </c>
      <c r="B37" s="138" t="s">
        <v>113</v>
      </c>
      <c r="C37" s="139"/>
      <c r="D37" s="140"/>
      <c r="E37" s="13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2</v>
      </c>
    </row>
    <row r="38" spans="1:18">
      <c r="A38" s="147" t="s">
        <v>116</v>
      </c>
      <c r="B38" s="147" t="s">
        <v>118</v>
      </c>
      <c r="C38" s="151"/>
      <c r="D38" s="151"/>
      <c r="E38" s="151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</row>
    <row r="39" spans="1:18">
      <c r="A39" s="18" t="s">
        <v>116</v>
      </c>
      <c r="B39" s="18" t="s">
        <v>120</v>
      </c>
      <c r="C39" s="139"/>
      <c r="D39" s="140"/>
      <c r="E39" s="13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>
      <c r="A40" s="147" t="s">
        <v>116</v>
      </c>
      <c r="B40" s="138" t="s">
        <v>124</v>
      </c>
      <c r="C40" s="151"/>
      <c r="D40" s="151"/>
      <c r="E40" s="151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>
        <v>2</v>
      </c>
    </row>
    <row r="41" spans="1:18">
      <c r="A41" s="18" t="s">
        <v>116</v>
      </c>
      <c r="B41" s="18" t="s">
        <v>128</v>
      </c>
      <c r="C41" s="139"/>
      <c r="D41" s="140"/>
      <c r="E41" s="13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>
      <c r="A42" s="147" t="s">
        <v>116</v>
      </c>
      <c r="B42" s="138" t="s">
        <v>131</v>
      </c>
      <c r="C42" s="151"/>
      <c r="D42" s="151"/>
      <c r="E42" s="151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>
        <v>2</v>
      </c>
    </row>
    <row r="43" spans="1:18">
      <c r="A43" s="18" t="s">
        <v>116</v>
      </c>
      <c r="B43" s="138" t="s">
        <v>134</v>
      </c>
      <c r="C43" s="139"/>
      <c r="D43" s="140"/>
      <c r="E43" s="13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>
        <v>1</v>
      </c>
    </row>
    <row r="44" spans="1:18">
      <c r="A44" s="147" t="s">
        <v>154</v>
      </c>
      <c r="B44" s="147" t="s">
        <v>160</v>
      </c>
      <c r="C44" s="151"/>
      <c r="D44" s="151"/>
      <c r="E44" s="151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</row>
    <row r="45" spans="1:18">
      <c r="A45" s="18" t="s">
        <v>154</v>
      </c>
      <c r="B45" s="18" t="s">
        <v>510</v>
      </c>
      <c r="C45" s="139"/>
      <c r="D45" s="140"/>
      <c r="E45" s="13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>
      <c r="A46" s="147" t="s">
        <v>154</v>
      </c>
      <c r="B46" s="147" t="s">
        <v>164</v>
      </c>
      <c r="C46" s="151"/>
      <c r="D46" s="151"/>
      <c r="E46" s="151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</row>
    <row r="47" spans="1:18">
      <c r="A47" s="18" t="s">
        <v>154</v>
      </c>
      <c r="B47" s="18" t="s">
        <v>511</v>
      </c>
      <c r="C47" s="139"/>
      <c r="D47" s="140"/>
      <c r="E47" s="13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>
      <c r="A48" s="147" t="s">
        <v>169</v>
      </c>
      <c r="B48" s="138" t="s">
        <v>512</v>
      </c>
      <c r="C48" s="151"/>
      <c r="D48" s="151"/>
      <c r="E48" s="151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>
        <v>4</v>
      </c>
    </row>
    <row r="49" spans="1:18">
      <c r="A49" s="18" t="s">
        <v>169</v>
      </c>
      <c r="B49" s="138" t="s">
        <v>174</v>
      </c>
      <c r="C49" s="139"/>
      <c r="D49" s="140"/>
      <c r="E49" s="13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>
        <v>4</v>
      </c>
    </row>
    <row r="50" spans="1:18">
      <c r="A50" s="147" t="s">
        <v>175</v>
      </c>
      <c r="B50" s="147" t="s">
        <v>513</v>
      </c>
      <c r="C50" s="151"/>
      <c r="D50" s="151"/>
      <c r="E50" s="151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</row>
    <row r="51" spans="1:18">
      <c r="A51" s="18" t="s">
        <v>175</v>
      </c>
      <c r="B51" s="142" t="s">
        <v>514</v>
      </c>
      <c r="C51" s="139"/>
      <c r="D51" s="140"/>
      <c r="E51" s="13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>
      <c r="A52" s="147" t="s">
        <v>175</v>
      </c>
      <c r="B52" s="138" t="s">
        <v>515</v>
      </c>
      <c r="C52" s="151"/>
      <c r="D52" s="151"/>
      <c r="E52" s="151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v>3</v>
      </c>
    </row>
    <row r="53" spans="1:18">
      <c r="A53" s="18" t="s">
        <v>175</v>
      </c>
      <c r="B53" s="138" t="s">
        <v>516</v>
      </c>
      <c r="C53" s="139"/>
      <c r="D53" s="140"/>
      <c r="E53" s="13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4</v>
      </c>
    </row>
    <row r="54" spans="1:18">
      <c r="A54" s="147" t="s">
        <v>179</v>
      </c>
      <c r="B54" s="138" t="s">
        <v>517</v>
      </c>
      <c r="C54" s="151"/>
      <c r="D54" s="151"/>
      <c r="E54" s="151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 t="s">
        <v>518</v>
      </c>
    </row>
    <row r="55" spans="1:18">
      <c r="A55" s="18" t="s">
        <v>179</v>
      </c>
      <c r="B55" s="18" t="s">
        <v>519</v>
      </c>
      <c r="C55" s="139"/>
      <c r="D55" s="140"/>
      <c r="E55" s="139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 t="s">
        <v>520</v>
      </c>
    </row>
    <row r="56" spans="1:18">
      <c r="A56" s="147" t="s">
        <v>179</v>
      </c>
      <c r="B56" s="141" t="s">
        <v>521</v>
      </c>
      <c r="C56" s="151"/>
      <c r="D56" s="151"/>
      <c r="E56" s="151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>
        <v>3</v>
      </c>
    </row>
    <row r="57" spans="1:18">
      <c r="A57" s="18" t="s">
        <v>179</v>
      </c>
      <c r="B57" s="141" t="s">
        <v>522</v>
      </c>
      <c r="C57" s="139"/>
      <c r="D57" s="140"/>
      <c r="E57" s="139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3</v>
      </c>
    </row>
    <row r="58" spans="1:18">
      <c r="A58" s="147" t="s">
        <v>179</v>
      </c>
      <c r="B58" s="141" t="s">
        <v>523</v>
      </c>
      <c r="C58" s="151"/>
      <c r="D58" s="151"/>
      <c r="E58" s="151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>
        <v>3</v>
      </c>
    </row>
    <row r="59" spans="1:18">
      <c r="A59" s="18" t="s">
        <v>197</v>
      </c>
      <c r="B59" s="18" t="s">
        <v>206</v>
      </c>
      <c r="C59" s="139"/>
      <c r="D59" s="140"/>
      <c r="E59" s="139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>
      <c r="A60" s="147" t="s">
        <v>197</v>
      </c>
      <c r="B60" s="138" t="s">
        <v>524</v>
      </c>
      <c r="C60" s="151"/>
      <c r="D60" s="151"/>
      <c r="E60" s="151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>
        <v>1</v>
      </c>
    </row>
    <row r="61" spans="1:18">
      <c r="A61" s="18" t="s">
        <v>197</v>
      </c>
      <c r="B61" s="18" t="s">
        <v>525</v>
      </c>
      <c r="C61" s="139"/>
      <c r="D61" s="140"/>
      <c r="E61" s="139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>
      <c r="A62" s="147" t="s">
        <v>209</v>
      </c>
      <c r="B62" s="141" t="s">
        <v>526</v>
      </c>
      <c r="C62" s="151"/>
      <c r="D62" s="151"/>
      <c r="E62" s="151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 t="s">
        <v>527</v>
      </c>
    </row>
    <row r="63" spans="1:18">
      <c r="A63" s="18" t="s">
        <v>209</v>
      </c>
      <c r="B63" s="18" t="s">
        <v>528</v>
      </c>
      <c r="C63" s="139"/>
      <c r="D63" s="140"/>
      <c r="E63" s="13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>
      <c r="A64" s="147" t="s">
        <v>209</v>
      </c>
      <c r="B64" s="141" t="s">
        <v>529</v>
      </c>
      <c r="C64" s="151"/>
      <c r="D64" s="151"/>
      <c r="E64" s="151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 t="s">
        <v>530</v>
      </c>
    </row>
    <row r="65" spans="1:18">
      <c r="A65" s="18" t="s">
        <v>218</v>
      </c>
      <c r="B65" s="138" t="s">
        <v>531</v>
      </c>
      <c r="C65" s="139"/>
      <c r="D65" s="140"/>
      <c r="E65" s="13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v>2</v>
      </c>
    </row>
    <row r="66" spans="1:18">
      <c r="A66" s="147" t="s">
        <v>218</v>
      </c>
      <c r="B66" s="147" t="s">
        <v>230</v>
      </c>
      <c r="C66" s="151"/>
      <c r="D66" s="151"/>
      <c r="E66" s="151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</row>
    <row r="67" spans="1:18">
      <c r="A67" s="18" t="s">
        <v>218</v>
      </c>
      <c r="B67" s="141" t="s">
        <v>532</v>
      </c>
      <c r="C67" s="139"/>
      <c r="D67" s="140"/>
      <c r="E67" s="13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 t="s">
        <v>533</v>
      </c>
    </row>
    <row r="68" spans="1:18">
      <c r="A68" s="147" t="s">
        <v>218</v>
      </c>
      <c r="B68" s="138" t="s">
        <v>231</v>
      </c>
      <c r="C68" s="151"/>
      <c r="D68" s="151"/>
      <c r="E68" s="151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>
        <v>2</v>
      </c>
    </row>
    <row r="69" spans="1:18">
      <c r="A69" s="18" t="s">
        <v>232</v>
      </c>
      <c r="B69" s="138" t="s">
        <v>534</v>
      </c>
      <c r="C69" s="139"/>
      <c r="D69" s="140"/>
      <c r="E69" s="139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>
        <v>1</v>
      </c>
    </row>
    <row r="70" spans="1:18">
      <c r="A70" s="147" t="s">
        <v>232</v>
      </c>
      <c r="B70" s="141" t="s">
        <v>535</v>
      </c>
      <c r="C70" s="151"/>
      <c r="D70" s="151"/>
      <c r="E70" s="151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 t="s">
        <v>536</v>
      </c>
    </row>
    <row r="71" spans="1:18">
      <c r="A71" s="18" t="s">
        <v>232</v>
      </c>
      <c r="B71" s="18" t="s">
        <v>537</v>
      </c>
      <c r="C71" s="139"/>
      <c r="D71" s="140"/>
      <c r="E71" s="139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 t="s">
        <v>538</v>
      </c>
    </row>
    <row r="72" spans="1:18">
      <c r="A72" s="147" t="s">
        <v>245</v>
      </c>
      <c r="B72" s="141" t="s">
        <v>248</v>
      </c>
      <c r="C72" s="151"/>
      <c r="D72" s="151"/>
      <c r="E72" s="151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 t="s">
        <v>539</v>
      </c>
    </row>
    <row r="73" spans="1:18">
      <c r="A73" s="18" t="s">
        <v>245</v>
      </c>
      <c r="B73" s="138" t="s">
        <v>249</v>
      </c>
      <c r="C73" s="139"/>
      <c r="D73" s="140"/>
      <c r="E73" s="139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 t="s">
        <v>540</v>
      </c>
    </row>
    <row r="74" spans="1:18">
      <c r="A74" s="147" t="s">
        <v>252</v>
      </c>
      <c r="B74" s="138" t="s">
        <v>256</v>
      </c>
      <c r="C74" s="151"/>
      <c r="D74" s="151"/>
      <c r="E74" s="151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 t="s">
        <v>541</v>
      </c>
    </row>
    <row r="75" spans="1:18">
      <c r="A75" s="18" t="s">
        <v>252</v>
      </c>
      <c r="B75" s="138" t="s">
        <v>542</v>
      </c>
      <c r="C75" s="139"/>
      <c r="D75" s="140"/>
      <c r="E75" s="139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 t="s">
        <v>543</v>
      </c>
    </row>
    <row r="76" spans="1:18">
      <c r="A76" s="147" t="s">
        <v>252</v>
      </c>
      <c r="B76" s="138" t="s">
        <v>259</v>
      </c>
      <c r="C76" s="151"/>
      <c r="D76" s="151"/>
      <c r="E76" s="151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 t="s">
        <v>543</v>
      </c>
    </row>
    <row r="77" spans="1:18">
      <c r="A77" s="18" t="s">
        <v>252</v>
      </c>
      <c r="B77" s="138" t="s">
        <v>265</v>
      </c>
      <c r="C77" s="139"/>
      <c r="D77" s="140"/>
      <c r="E77" s="139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 t="s">
        <v>544</v>
      </c>
    </row>
    <row r="78" spans="1:18">
      <c r="A78" s="147" t="s">
        <v>266</v>
      </c>
      <c r="B78" s="138" t="s">
        <v>545</v>
      </c>
      <c r="C78" s="151"/>
      <c r="D78" s="151"/>
      <c r="E78" s="151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 t="s">
        <v>546</v>
      </c>
    </row>
    <row r="79" spans="1:18">
      <c r="A79" s="18" t="s">
        <v>266</v>
      </c>
      <c r="B79" s="138" t="s">
        <v>547</v>
      </c>
      <c r="C79" s="139"/>
      <c r="D79" s="140"/>
      <c r="E79" s="13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 t="s">
        <v>546</v>
      </c>
    </row>
    <row r="80" spans="1:18">
      <c r="A80" s="147" t="s">
        <v>266</v>
      </c>
      <c r="B80" s="138" t="s">
        <v>281</v>
      </c>
      <c r="C80" s="151"/>
      <c r="D80" s="151"/>
      <c r="E80" s="151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 t="s">
        <v>548</v>
      </c>
    </row>
    <row r="81" spans="1:18">
      <c r="A81" s="18" t="s">
        <v>266</v>
      </c>
      <c r="B81" s="138" t="s">
        <v>282</v>
      </c>
      <c r="C81" s="139"/>
      <c r="D81" s="140"/>
      <c r="E81" s="13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 t="s">
        <v>546</v>
      </c>
    </row>
    <row r="82" spans="1:18">
      <c r="A82" s="147" t="s">
        <v>266</v>
      </c>
      <c r="B82" s="138" t="s">
        <v>549</v>
      </c>
      <c r="C82" s="151"/>
      <c r="D82" s="151"/>
      <c r="E82" s="151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 t="s">
        <v>543</v>
      </c>
    </row>
    <row r="83" spans="1:18" ht="14.1" customHeight="1">
      <c r="A83" s="18" t="s">
        <v>266</v>
      </c>
      <c r="B83" s="138" t="s">
        <v>550</v>
      </c>
      <c r="C83" s="139"/>
      <c r="D83" s="140"/>
      <c r="E83" s="13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 t="s">
        <v>546</v>
      </c>
    </row>
    <row r="84" spans="1:18">
      <c r="A84" s="147" t="s">
        <v>283</v>
      </c>
      <c r="B84" s="138" t="s">
        <v>286</v>
      </c>
      <c r="C84" s="151"/>
      <c r="D84" s="151"/>
      <c r="E84" s="151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 t="s">
        <v>551</v>
      </c>
    </row>
    <row r="85" spans="1:18">
      <c r="A85" s="18" t="s">
        <v>283</v>
      </c>
      <c r="B85" s="138" t="s">
        <v>293</v>
      </c>
      <c r="C85" s="139"/>
      <c r="D85" s="140"/>
      <c r="E85" s="139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 t="s">
        <v>543</v>
      </c>
    </row>
    <row r="86" spans="1:18">
      <c r="A86" s="147" t="s">
        <v>283</v>
      </c>
      <c r="B86" s="138" t="s">
        <v>552</v>
      </c>
      <c r="C86" s="151"/>
      <c r="D86" s="151"/>
      <c r="E86" s="151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 t="s">
        <v>543</v>
      </c>
    </row>
    <row r="87" spans="1:18">
      <c r="A87" s="18" t="s">
        <v>283</v>
      </c>
      <c r="B87" s="138" t="s">
        <v>553</v>
      </c>
      <c r="C87" s="139"/>
      <c r="D87" s="140"/>
      <c r="E87" s="139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 t="s">
        <v>541</v>
      </c>
    </row>
    <row r="88" spans="1:18">
      <c r="A88" s="147" t="s">
        <v>283</v>
      </c>
      <c r="B88" s="138" t="s">
        <v>299</v>
      </c>
      <c r="C88" s="151"/>
      <c r="D88" s="151"/>
      <c r="E88" s="151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 t="s">
        <v>543</v>
      </c>
    </row>
    <row r="89" spans="1:18">
      <c r="A89" s="18" t="s">
        <v>283</v>
      </c>
      <c r="B89" s="138" t="s">
        <v>300</v>
      </c>
      <c r="C89" s="139"/>
      <c r="D89" s="140"/>
      <c r="E89" s="139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 t="s">
        <v>543</v>
      </c>
    </row>
    <row r="90" spans="1:18">
      <c r="A90" s="147" t="s">
        <v>283</v>
      </c>
      <c r="B90" s="138" t="s">
        <v>554</v>
      </c>
      <c r="C90" s="151"/>
      <c r="D90" s="151"/>
      <c r="E90" s="151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 t="s">
        <v>543</v>
      </c>
    </row>
    <row r="91" spans="1:18">
      <c r="A91" s="18" t="s">
        <v>283</v>
      </c>
      <c r="B91" s="141" t="s">
        <v>303</v>
      </c>
      <c r="C91" s="139"/>
      <c r="D91" s="140"/>
      <c r="E91" s="139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 t="s">
        <v>546</v>
      </c>
    </row>
    <row r="92" spans="1:18">
      <c r="A92" s="147" t="s">
        <v>307</v>
      </c>
      <c r="B92" s="147" t="s">
        <v>555</v>
      </c>
      <c r="C92" s="151"/>
      <c r="D92" s="151"/>
      <c r="E92" s="151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</row>
    <row r="93" spans="1:18">
      <c r="A93" s="18" t="s">
        <v>307</v>
      </c>
      <c r="B93" s="138" t="s">
        <v>556</v>
      </c>
      <c r="C93" s="139"/>
      <c r="D93" s="140"/>
      <c r="E93" s="139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 t="s">
        <v>520</v>
      </c>
    </row>
    <row r="94" spans="1:18">
      <c r="A94" s="147" t="s">
        <v>307</v>
      </c>
      <c r="B94" s="147" t="s">
        <v>557</v>
      </c>
      <c r="C94" s="151"/>
      <c r="D94" s="151"/>
      <c r="E94" s="151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</row>
    <row r="95" spans="1:18">
      <c r="A95" s="18" t="s">
        <v>307</v>
      </c>
      <c r="B95" s="138" t="s">
        <v>558</v>
      </c>
      <c r="C95" s="139"/>
      <c r="D95" s="140"/>
      <c r="E95" s="139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>
        <v>5</v>
      </c>
    </row>
    <row r="96" spans="1:18">
      <c r="A96" s="147" t="s">
        <v>307</v>
      </c>
      <c r="B96" s="138" t="s">
        <v>559</v>
      </c>
      <c r="C96" s="151"/>
      <c r="D96" s="151"/>
      <c r="E96" s="151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>
        <v>4</v>
      </c>
    </row>
    <row r="97" spans="1:18">
      <c r="A97" s="18" t="s">
        <v>307</v>
      </c>
      <c r="B97" s="18" t="s">
        <v>560</v>
      </c>
      <c r="C97" s="139"/>
      <c r="D97" s="140"/>
      <c r="E97" s="139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>
      <c r="A98" s="147" t="s">
        <v>324</v>
      </c>
      <c r="B98" s="147" t="s">
        <v>561</v>
      </c>
      <c r="C98" s="151"/>
      <c r="D98" s="151"/>
      <c r="E98" s="151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1:18">
      <c r="A99" s="18" t="s">
        <v>324</v>
      </c>
      <c r="B99" s="18" t="s">
        <v>562</v>
      </c>
      <c r="C99" s="139"/>
      <c r="D99" s="140"/>
      <c r="E99" s="139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>
      <c r="A100" s="147" t="s">
        <v>324</v>
      </c>
      <c r="B100" s="147" t="s">
        <v>563</v>
      </c>
      <c r="C100" s="151"/>
      <c r="D100" s="151"/>
      <c r="E100" s="151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18">
      <c r="A101" s="18" t="s">
        <v>324</v>
      </c>
      <c r="B101" s="18" t="s">
        <v>564</v>
      </c>
      <c r="C101" s="139"/>
      <c r="D101" s="140"/>
      <c r="E101" s="139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>
      <c r="A102" s="147" t="s">
        <v>324</v>
      </c>
      <c r="B102" s="147" t="s">
        <v>565</v>
      </c>
      <c r="C102" s="151"/>
      <c r="D102" s="151"/>
      <c r="E102" s="151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1:18">
      <c r="A103" s="18" t="s">
        <v>324</v>
      </c>
      <c r="B103" s="18" t="s">
        <v>338</v>
      </c>
      <c r="C103" s="139"/>
      <c r="D103" s="140"/>
      <c r="E103" s="139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>
      <c r="A104" s="147" t="s">
        <v>342</v>
      </c>
      <c r="B104" s="147" t="s">
        <v>566</v>
      </c>
      <c r="C104" s="151"/>
      <c r="D104" s="151"/>
      <c r="E104" s="151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1:18">
      <c r="A105" s="18" t="s">
        <v>342</v>
      </c>
      <c r="B105" s="18" t="s">
        <v>567</v>
      </c>
      <c r="C105" s="139"/>
      <c r="D105" s="140"/>
      <c r="E105" s="139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>
      <c r="A106" s="147" t="s">
        <v>342</v>
      </c>
      <c r="B106" s="147" t="s">
        <v>568</v>
      </c>
      <c r="C106" s="151"/>
      <c r="D106" s="151"/>
      <c r="E106" s="151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1:18">
      <c r="A107" s="18" t="s">
        <v>360</v>
      </c>
      <c r="B107" s="18" t="s">
        <v>569</v>
      </c>
      <c r="C107" s="139"/>
      <c r="D107" s="140"/>
      <c r="E107" s="139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>
      <c r="A108" s="147" t="s">
        <v>360</v>
      </c>
      <c r="B108" s="147" t="s">
        <v>570</v>
      </c>
      <c r="C108" s="151"/>
      <c r="D108" s="151"/>
      <c r="E108" s="151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1:18">
      <c r="A109" s="18" t="s">
        <v>360</v>
      </c>
      <c r="B109" s="138" t="s">
        <v>366</v>
      </c>
      <c r="C109" s="139"/>
      <c r="D109" s="140"/>
      <c r="E109" s="139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 t="s">
        <v>546</v>
      </c>
    </row>
    <row r="110" spans="1:18">
      <c r="A110" s="147" t="s">
        <v>571</v>
      </c>
      <c r="B110" s="147" t="s">
        <v>572</v>
      </c>
      <c r="C110" s="151"/>
      <c r="D110" s="151"/>
      <c r="E110" s="151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1:18">
      <c r="A111" s="18" t="s">
        <v>571</v>
      </c>
      <c r="B111" s="18" t="s">
        <v>573</v>
      </c>
      <c r="C111" s="139"/>
      <c r="D111" s="140"/>
      <c r="E111" s="139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>
      <c r="A112" s="147" t="s">
        <v>571</v>
      </c>
      <c r="B112" s="141" t="s">
        <v>574</v>
      </c>
      <c r="C112" s="151"/>
      <c r="D112" s="151"/>
      <c r="E112" s="151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 t="s">
        <v>546</v>
      </c>
    </row>
    <row r="113" spans="1:18">
      <c r="A113" s="18" t="s">
        <v>571</v>
      </c>
      <c r="B113" s="141" t="s">
        <v>377</v>
      </c>
      <c r="C113" s="139"/>
      <c r="D113" s="140"/>
      <c r="E113" s="139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 t="s">
        <v>546</v>
      </c>
    </row>
    <row r="114" spans="1:18">
      <c r="A114" s="147" t="s">
        <v>575</v>
      </c>
      <c r="B114" s="147" t="s">
        <v>576</v>
      </c>
      <c r="C114" s="151"/>
      <c r="D114" s="151"/>
      <c r="E114" s="151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1:18">
      <c r="A115" s="18" t="s">
        <v>575</v>
      </c>
      <c r="B115" s="18" t="s">
        <v>577</v>
      </c>
      <c r="C115" s="139"/>
      <c r="D115" s="140"/>
      <c r="E115" s="139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>
      <c r="A116" s="147" t="s">
        <v>575</v>
      </c>
      <c r="B116" s="147" t="s">
        <v>578</v>
      </c>
      <c r="C116" s="151"/>
      <c r="D116" s="151"/>
      <c r="E116" s="151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1:18">
      <c r="A117" s="18" t="s">
        <v>575</v>
      </c>
      <c r="B117" s="18" t="s">
        <v>579</v>
      </c>
      <c r="C117" s="139"/>
      <c r="D117" s="140"/>
      <c r="E117" s="139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>
      <c r="A118" s="147" t="s">
        <v>575</v>
      </c>
      <c r="B118" s="147" t="s">
        <v>580</v>
      </c>
      <c r="C118" s="151"/>
      <c r="D118" s="151"/>
      <c r="E118" s="151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1:18">
      <c r="A119" s="18" t="s">
        <v>581</v>
      </c>
      <c r="B119" s="18" t="s">
        <v>582</v>
      </c>
      <c r="C119" s="139"/>
      <c r="D119" s="140"/>
      <c r="E119" s="139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>
      <c r="A120" s="147" t="s">
        <v>581</v>
      </c>
      <c r="B120" s="138" t="s">
        <v>583</v>
      </c>
      <c r="C120" s="151"/>
      <c r="D120" s="151"/>
      <c r="E120" s="151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>
        <v>5</v>
      </c>
    </row>
    <row r="121" spans="1:18">
      <c r="A121" s="18" t="s">
        <v>581</v>
      </c>
      <c r="B121" s="138" t="s">
        <v>584</v>
      </c>
      <c r="C121" s="139"/>
      <c r="D121" s="140"/>
      <c r="E121" s="139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>
        <v>5</v>
      </c>
    </row>
    <row r="122" spans="1:18">
      <c r="A122" s="147" t="s">
        <v>581</v>
      </c>
      <c r="B122" s="147" t="s">
        <v>409</v>
      </c>
      <c r="C122" s="151"/>
      <c r="D122" s="151"/>
      <c r="E122" s="151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1:18">
      <c r="A123" s="18" t="s">
        <v>581</v>
      </c>
      <c r="B123" s="138" t="s">
        <v>585</v>
      </c>
      <c r="C123" s="139"/>
      <c r="D123" s="140"/>
      <c r="E123" s="139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 t="s">
        <v>586</v>
      </c>
    </row>
    <row r="124" spans="1:18">
      <c r="A124" s="147" t="s">
        <v>581</v>
      </c>
      <c r="B124" s="138" t="s">
        <v>404</v>
      </c>
      <c r="C124" s="151"/>
      <c r="D124" s="151"/>
      <c r="E124" s="151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 t="s">
        <v>539</v>
      </c>
    </row>
    <row r="125" spans="1:18">
      <c r="A125" s="18" t="s">
        <v>581</v>
      </c>
      <c r="B125" s="138" t="s">
        <v>410</v>
      </c>
      <c r="C125" s="139"/>
      <c r="D125" s="140"/>
      <c r="E125" s="139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>
        <v>5</v>
      </c>
    </row>
    <row r="126" spans="1:18">
      <c r="A126" s="147" t="s">
        <v>416</v>
      </c>
      <c r="B126" s="138" t="s">
        <v>587</v>
      </c>
      <c r="C126" s="151"/>
      <c r="D126" s="151"/>
      <c r="E126" s="151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>
        <v>5</v>
      </c>
    </row>
    <row r="127" spans="1:18">
      <c r="A127" s="18" t="s">
        <v>416</v>
      </c>
      <c r="B127" s="138" t="s">
        <v>420</v>
      </c>
      <c r="C127" s="139"/>
      <c r="D127" s="140"/>
      <c r="E127" s="139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 t="s">
        <v>588</v>
      </c>
    </row>
    <row r="128" spans="1:18">
      <c r="A128" s="147" t="s">
        <v>416</v>
      </c>
      <c r="B128" s="138" t="s">
        <v>589</v>
      </c>
      <c r="C128" s="151"/>
      <c r="D128" s="151"/>
      <c r="E128" s="151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>
        <v>6</v>
      </c>
    </row>
    <row r="129" spans="1:18">
      <c r="A129" s="18" t="s">
        <v>590</v>
      </c>
      <c r="B129" s="138" t="s">
        <v>430</v>
      </c>
      <c r="C129" s="139"/>
      <c r="D129" s="140"/>
      <c r="E129" s="139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>
        <v>5</v>
      </c>
    </row>
    <row r="130" spans="1:18">
      <c r="A130" s="147" t="s">
        <v>590</v>
      </c>
      <c r="B130" s="138" t="s">
        <v>431</v>
      </c>
      <c r="C130" s="151"/>
      <c r="D130" s="151"/>
      <c r="E130" s="151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>
        <v>5</v>
      </c>
    </row>
    <row r="131" spans="1:18">
      <c r="A131" s="18" t="s">
        <v>590</v>
      </c>
      <c r="B131" s="18" t="s">
        <v>591</v>
      </c>
      <c r="C131" s="139"/>
      <c r="D131" s="140"/>
      <c r="E131" s="139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4" spans="1:18">
      <c r="A134" s="8"/>
      <c r="B134" s="8"/>
      <c r="C134" s="8"/>
      <c r="D134" s="8"/>
      <c r="E134" s="8"/>
      <c r="R134" s="8"/>
    </row>
    <row r="136" spans="1:18">
      <c r="A136" s="9"/>
      <c r="B136" s="9"/>
      <c r="C136" s="9"/>
      <c r="D136" s="9"/>
      <c r="E136" s="9"/>
      <c r="R136" s="9"/>
    </row>
    <row r="137" spans="1:18">
      <c r="A137" s="8"/>
      <c r="B137" s="8"/>
      <c r="C137" s="8"/>
      <c r="D137" s="8"/>
      <c r="E137" s="8"/>
      <c r="R137" s="8"/>
    </row>
    <row r="138" spans="1:18">
      <c r="A138" s="8"/>
      <c r="B138" s="8"/>
      <c r="C138" s="8"/>
      <c r="D138" s="8"/>
      <c r="E138" s="8"/>
      <c r="R138" s="8"/>
    </row>
    <row r="139" spans="1:18">
      <c r="A139" s="10"/>
      <c r="B139" s="10"/>
      <c r="C139" s="10"/>
      <c r="D139" s="10"/>
      <c r="E139" s="10"/>
      <c r="R139" s="10"/>
    </row>
    <row r="140" spans="1:18">
      <c r="A140" s="10"/>
      <c r="B140" s="10"/>
      <c r="C140" s="10"/>
      <c r="D140" s="10"/>
      <c r="E140" s="10"/>
      <c r="R140" s="10"/>
    </row>
    <row r="143" spans="1:18">
      <c r="A143" s="7"/>
      <c r="B143" s="7"/>
      <c r="C143" s="7"/>
      <c r="D143" s="7"/>
      <c r="E143" s="7"/>
      <c r="R143" s="7"/>
    </row>
  </sheetData>
  <autoFilter ref="A7:R131" xr:uid="{00000000-0009-0000-0000-000008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8">
    <mergeCell ref="A2:A5"/>
    <mergeCell ref="L7:Q7"/>
    <mergeCell ref="A7:A8"/>
    <mergeCell ref="B7:B8"/>
    <mergeCell ref="C7:C8"/>
    <mergeCell ref="D7:D8"/>
    <mergeCell ref="E7:E8"/>
    <mergeCell ref="F7:K7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E5F6A6DDD17348BF3A0455BB6711E0" ma:contentTypeVersion="15" ma:contentTypeDescription="Vytvoří nový dokument" ma:contentTypeScope="" ma:versionID="683f92be2db063e0178f7dfe0f66ab5c">
  <xsd:schema xmlns:xsd="http://www.w3.org/2001/XMLSchema" xmlns:xs="http://www.w3.org/2001/XMLSchema" xmlns:p="http://schemas.microsoft.com/office/2006/metadata/properties" xmlns:ns2="6272917d-2b65-41fd-87e3-867c1aa3eede" xmlns:ns3="c820d90c-069d-479e-813a-5acb83ab8450" targetNamespace="http://schemas.microsoft.com/office/2006/metadata/properties" ma:root="true" ma:fieldsID="d7b398ed537e53139c450e56dedbf2ba" ns2:_="" ns3:_="">
    <xsd:import namespace="6272917d-2b65-41fd-87e3-867c1aa3eede"/>
    <xsd:import namespace="c820d90c-069d-479e-813a-5acb83ab845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2917d-2b65-41fd-87e3-867c1aa3ee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0d90c-069d-479e-813a-5acb83ab845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c1227d-655a-4a95-b6f5-b6d3309e76fc}" ma:internalName="TaxCatchAll" ma:showField="CatchAllData" ma:web="c820d90c-069d-479e-813a-5acb83ab8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72917d-2b65-41fd-87e3-867c1aa3eede">
      <Terms xmlns="http://schemas.microsoft.com/office/infopath/2007/PartnerControls"/>
    </lcf76f155ced4ddcb4097134ff3c332f>
    <TaxCatchAll xmlns="c820d90c-069d-479e-813a-5acb83ab8450" xsi:nil="true"/>
    <SharedWithUsers xmlns="c820d90c-069d-479e-813a-5acb83ab8450">
      <UserInfo>
        <DisplayName>Tomáš Verner</DisplayName>
        <AccountId>75</AccountId>
        <AccountType/>
      </UserInfo>
      <UserInfo>
        <DisplayName>Žaneta Dušková</DisplayName>
        <AccountId>59</AccountId>
        <AccountType/>
      </UserInfo>
      <UserInfo>
        <DisplayName>Martin Klepek</DisplayName>
        <AccountId>121</AccountId>
        <AccountType/>
      </UserInfo>
      <UserInfo>
        <DisplayName>Lucie Kamrádová</DisplayName>
        <AccountId>36</AccountId>
        <AccountType/>
      </UserInfo>
      <UserInfo>
        <DisplayName>Michal Málek</DisplayName>
        <AccountId>94</AccountId>
        <AccountType/>
      </UserInfo>
      <UserInfo>
        <DisplayName>Dagmar Labudková</DisplayName>
        <AccountId>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8F60D80-08CA-46D9-8765-FF4FCFAA2F81}"/>
</file>

<file path=customXml/itemProps2.xml><?xml version="1.0" encoding="utf-8"?>
<ds:datastoreItem xmlns:ds="http://schemas.openxmlformats.org/officeDocument/2006/customXml" ds:itemID="{A7F933B6-CE5A-46F4-A48E-79A55E113A31}"/>
</file>

<file path=customXml/itemProps3.xml><?xml version="1.0" encoding="utf-8"?>
<ds:datastoreItem xmlns:ds="http://schemas.openxmlformats.org/officeDocument/2006/customXml" ds:itemID="{EE606A9A-310F-4927-8A62-F1315F2A4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Gongol;Petr Rypl;Tomáš Verner</dc:creator>
  <cp:keywords/>
  <dc:description/>
  <cp:lastModifiedBy>Žaneta Dušková</cp:lastModifiedBy>
  <cp:revision/>
  <dcterms:created xsi:type="dcterms:W3CDTF">2022-02-14T10:11:03Z</dcterms:created>
  <dcterms:modified xsi:type="dcterms:W3CDTF">2024-11-13T08:07:37Z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0x0101003CE5F6A6DDD17348BF3A0455BB6711E0</vt:lpwstr>
  </property>
  <property fmtid="{D5CDD505-2E9C-101B-9397-08002B2CF9AE}" pid="3" name="Order">
    <vt:r8>444700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