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3812"/>
  <fileSharing userName="Roman Petrla" reservationPassword="DE11"/>
  <workbookPr autoCompressPictures="0"/>
  <bookViews>
    <workbookView xWindow="0" yWindow="0" windowWidth="25600" windowHeight="16060"/>
  </bookViews>
  <sheets>
    <sheet name="Rozvaha" sheetId="5" r:id="rId1"/>
    <sheet name="VZZ" sheetId="6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123" i="5" l="1"/>
  <c r="L123" i="5"/>
  <c r="K123" i="5"/>
  <c r="J123" i="5"/>
  <c r="I123" i="5"/>
  <c r="M119" i="5"/>
  <c r="L119" i="5"/>
  <c r="K119" i="5"/>
  <c r="J119" i="5"/>
  <c r="I119" i="5"/>
  <c r="L108" i="5"/>
  <c r="K108" i="5"/>
  <c r="J108" i="5"/>
  <c r="I108" i="5"/>
  <c r="M107" i="5"/>
  <c r="L107" i="5"/>
  <c r="K107" i="5"/>
  <c r="J107" i="5"/>
  <c r="I107" i="5"/>
  <c r="I106" i="5"/>
  <c r="J106" i="5"/>
  <c r="M96" i="5"/>
  <c r="I96" i="5"/>
  <c r="M91" i="5"/>
  <c r="L91" i="5"/>
  <c r="K91" i="5"/>
  <c r="J91" i="5"/>
  <c r="I91" i="5"/>
  <c r="M90" i="5"/>
  <c r="I90" i="5"/>
  <c r="M86" i="5"/>
  <c r="L86" i="5"/>
  <c r="K86" i="5"/>
  <c r="J86" i="5"/>
  <c r="I86" i="5"/>
  <c r="M83" i="5"/>
  <c r="L83" i="5"/>
  <c r="K83" i="5"/>
  <c r="J83" i="5"/>
  <c r="I83" i="5"/>
  <c r="M78" i="5"/>
  <c r="L78" i="5"/>
  <c r="K78" i="5"/>
  <c r="J78" i="5"/>
  <c r="I78" i="5"/>
  <c r="M74" i="5"/>
  <c r="L74" i="5"/>
  <c r="K74" i="5"/>
  <c r="J74" i="5"/>
  <c r="I74" i="5"/>
  <c r="M73" i="5"/>
  <c r="L73" i="5"/>
  <c r="K73" i="5"/>
  <c r="J73" i="5"/>
  <c r="I73" i="5"/>
  <c r="M72" i="5"/>
  <c r="I72" i="5"/>
  <c r="M66" i="5"/>
  <c r="L66" i="5"/>
  <c r="K66" i="5"/>
  <c r="J66" i="5"/>
  <c r="I66" i="5"/>
  <c r="M61" i="5"/>
  <c r="L61" i="5"/>
  <c r="K61" i="5"/>
  <c r="J61" i="5"/>
  <c r="I61" i="5"/>
  <c r="M52" i="5"/>
  <c r="L52" i="5"/>
  <c r="K52" i="5"/>
  <c r="M51" i="5"/>
  <c r="L51" i="5"/>
  <c r="K51" i="5"/>
  <c r="J51" i="5"/>
  <c r="I51" i="5"/>
  <c r="M42" i="5"/>
  <c r="L42" i="5"/>
  <c r="K42" i="5"/>
  <c r="J42" i="5"/>
  <c r="I42" i="5"/>
  <c r="M35" i="5"/>
  <c r="L35" i="5"/>
  <c r="K35" i="5"/>
  <c r="J35" i="5"/>
  <c r="I35" i="5"/>
  <c r="M34" i="5"/>
  <c r="L34" i="5"/>
  <c r="K34" i="5"/>
  <c r="J34" i="5"/>
  <c r="I34" i="5"/>
  <c r="M26" i="5"/>
  <c r="L26" i="5"/>
  <c r="K26" i="5"/>
  <c r="J26" i="5"/>
  <c r="I26" i="5"/>
  <c r="M16" i="5"/>
  <c r="L16" i="5"/>
  <c r="K16" i="5"/>
  <c r="J16" i="5"/>
  <c r="I16" i="5"/>
  <c r="M7" i="5"/>
  <c r="L7" i="5"/>
  <c r="K7" i="5"/>
  <c r="J7" i="5"/>
  <c r="I7" i="5"/>
  <c r="M6" i="5"/>
  <c r="L6" i="5"/>
  <c r="K6" i="5"/>
  <c r="J6" i="5"/>
  <c r="I6" i="5"/>
  <c r="M4" i="5"/>
  <c r="L4" i="5"/>
  <c r="K4" i="5"/>
  <c r="J4" i="5"/>
  <c r="I4" i="5"/>
  <c r="M61" i="6"/>
  <c r="L61" i="6"/>
  <c r="K61" i="6"/>
  <c r="J61" i="6"/>
  <c r="I61" i="6"/>
  <c r="M52" i="6"/>
  <c r="L52" i="6"/>
  <c r="K52" i="6"/>
  <c r="J52" i="6"/>
  <c r="I52" i="6"/>
  <c r="M36" i="6"/>
  <c r="M51" i="6"/>
  <c r="L36" i="6"/>
  <c r="L51" i="6"/>
  <c r="K36" i="6"/>
  <c r="K51" i="6"/>
  <c r="J36" i="6"/>
  <c r="J51" i="6"/>
  <c r="I36" i="6"/>
  <c r="I51" i="6"/>
  <c r="M25" i="6"/>
  <c r="L25" i="6"/>
  <c r="K25" i="6"/>
  <c r="J25" i="6"/>
  <c r="I25" i="6"/>
  <c r="M22" i="6"/>
  <c r="L22" i="6"/>
  <c r="K22" i="6"/>
  <c r="J22" i="6"/>
  <c r="I22" i="6"/>
  <c r="M15" i="6"/>
  <c r="L15" i="6"/>
  <c r="K15" i="6"/>
  <c r="J15" i="6"/>
  <c r="I15" i="6"/>
  <c r="M11" i="6"/>
  <c r="L11" i="6"/>
  <c r="K11" i="6"/>
  <c r="J11" i="6"/>
  <c r="I11" i="6"/>
  <c r="M7" i="6"/>
  <c r="L7" i="6"/>
  <c r="K7" i="6"/>
  <c r="J7" i="6"/>
  <c r="I7" i="6"/>
  <c r="M6" i="6"/>
  <c r="M14" i="6"/>
  <c r="M33" i="6"/>
  <c r="L6" i="6"/>
  <c r="L14" i="6"/>
  <c r="L33" i="6"/>
  <c r="K6" i="6"/>
  <c r="K14" i="6"/>
  <c r="K33" i="6"/>
  <c r="J6" i="6"/>
  <c r="J14" i="6"/>
  <c r="J33" i="6"/>
  <c r="I6" i="6"/>
  <c r="I14" i="6"/>
  <c r="I33" i="6"/>
  <c r="H61" i="6"/>
  <c r="G61" i="6"/>
  <c r="F61" i="6"/>
  <c r="E61" i="6"/>
  <c r="D61" i="6"/>
  <c r="H52" i="6"/>
  <c r="G52" i="6"/>
  <c r="F52" i="6"/>
  <c r="E52" i="6"/>
  <c r="D52" i="6"/>
  <c r="H36" i="6"/>
  <c r="H51" i="6"/>
  <c r="G36" i="6"/>
  <c r="G51" i="6"/>
  <c r="F36" i="6"/>
  <c r="F51" i="6"/>
  <c r="E36" i="6"/>
  <c r="E51" i="6"/>
  <c r="D36" i="6"/>
  <c r="D51" i="6"/>
  <c r="H25" i="6"/>
  <c r="G25" i="6"/>
  <c r="F25" i="6"/>
  <c r="E25" i="6"/>
  <c r="D25" i="6"/>
  <c r="H22" i="6"/>
  <c r="G22" i="6"/>
  <c r="F22" i="6"/>
  <c r="E22" i="6"/>
  <c r="D22" i="6"/>
  <c r="H19" i="6"/>
  <c r="F19" i="6"/>
  <c r="E19" i="6"/>
  <c r="D19" i="6"/>
  <c r="H18" i="6"/>
  <c r="F18" i="6"/>
  <c r="E18" i="6"/>
  <c r="D18" i="6"/>
  <c r="G16" i="6"/>
  <c r="G19" i="6"/>
  <c r="H15" i="6"/>
  <c r="F15" i="6"/>
  <c r="E15" i="6"/>
  <c r="D15" i="6"/>
  <c r="H11" i="6"/>
  <c r="G11" i="6"/>
  <c r="F11" i="6"/>
  <c r="E11" i="6"/>
  <c r="D11" i="6"/>
  <c r="H7" i="6"/>
  <c r="G7" i="6"/>
  <c r="F7" i="6"/>
  <c r="E7" i="6"/>
  <c r="D7" i="6"/>
  <c r="H6" i="6"/>
  <c r="H14" i="6"/>
  <c r="H33" i="6"/>
  <c r="G6" i="6"/>
  <c r="G14" i="6"/>
  <c r="F6" i="6"/>
  <c r="F14" i="6"/>
  <c r="F33" i="6"/>
  <c r="E6" i="6"/>
  <c r="E14" i="6"/>
  <c r="E33" i="6"/>
  <c r="D6" i="6"/>
  <c r="D14" i="6"/>
  <c r="D33" i="6"/>
  <c r="H123" i="5"/>
  <c r="G123" i="5"/>
  <c r="F123" i="5"/>
  <c r="E123" i="5"/>
  <c r="D123" i="5"/>
  <c r="H119" i="5"/>
  <c r="G119" i="5"/>
  <c r="F119" i="5"/>
  <c r="E119" i="5"/>
  <c r="D119" i="5"/>
  <c r="H107" i="5"/>
  <c r="G107" i="5"/>
  <c r="F107" i="5"/>
  <c r="E107" i="5"/>
  <c r="D107" i="5"/>
  <c r="H106" i="5"/>
  <c r="G106" i="5"/>
  <c r="F106" i="5"/>
  <c r="E106" i="5"/>
  <c r="H96" i="5"/>
  <c r="G96" i="5"/>
  <c r="F96" i="5"/>
  <c r="E96" i="5"/>
  <c r="D96" i="5"/>
  <c r="H91" i="5"/>
  <c r="G91" i="5"/>
  <c r="G90" i="5"/>
  <c r="F91" i="5"/>
  <c r="E91" i="5"/>
  <c r="D91" i="5"/>
  <c r="H90" i="5"/>
  <c r="F90" i="5"/>
  <c r="E90" i="5"/>
  <c r="D90" i="5"/>
  <c r="H86" i="5"/>
  <c r="G86" i="5"/>
  <c r="F86" i="5"/>
  <c r="E86" i="5"/>
  <c r="D86" i="5"/>
  <c r="H83" i="5"/>
  <c r="G83" i="5"/>
  <c r="F83" i="5"/>
  <c r="E83" i="5"/>
  <c r="D83" i="5"/>
  <c r="H78" i="5"/>
  <c r="G78" i="5"/>
  <c r="F78" i="5"/>
  <c r="E78" i="5"/>
  <c r="D78" i="5"/>
  <c r="H74" i="5"/>
  <c r="G74" i="5"/>
  <c r="G73" i="5"/>
  <c r="G72" i="5"/>
  <c r="F74" i="5"/>
  <c r="E74" i="5"/>
  <c r="E73" i="5"/>
  <c r="E72" i="5"/>
  <c r="D74" i="5"/>
  <c r="H73" i="5"/>
  <c r="H72" i="5"/>
  <c r="F73" i="5"/>
  <c r="F72" i="5"/>
  <c r="D73" i="5"/>
  <c r="D72" i="5"/>
  <c r="H66" i="5"/>
  <c r="G66" i="5"/>
  <c r="F66" i="5"/>
  <c r="E66" i="5"/>
  <c r="D66" i="5"/>
  <c r="H61" i="5"/>
  <c r="G61" i="5"/>
  <c r="F61" i="5"/>
  <c r="E61" i="5"/>
  <c r="D61" i="5"/>
  <c r="H51" i="5"/>
  <c r="G51" i="5"/>
  <c r="F51" i="5"/>
  <c r="E51" i="5"/>
  <c r="D51" i="5"/>
  <c r="H42" i="5"/>
  <c r="G42" i="5"/>
  <c r="F42" i="5"/>
  <c r="E42" i="5"/>
  <c r="D42" i="5"/>
  <c r="H35" i="5"/>
  <c r="H34" i="5"/>
  <c r="G35" i="5"/>
  <c r="F35" i="5"/>
  <c r="F34" i="5"/>
  <c r="E35" i="5"/>
  <c r="D35" i="5"/>
  <c r="D34" i="5"/>
  <c r="G34" i="5"/>
  <c r="E34" i="5"/>
  <c r="H26" i="5"/>
  <c r="G26" i="5"/>
  <c r="F26" i="5"/>
  <c r="E26" i="5"/>
  <c r="D26" i="5"/>
  <c r="H16" i="5"/>
  <c r="G16" i="5"/>
  <c r="F16" i="5"/>
  <c r="E16" i="5"/>
  <c r="D16" i="5"/>
  <c r="H7" i="5"/>
  <c r="H6" i="5"/>
  <c r="H4" i="5"/>
  <c r="G7" i="5"/>
  <c r="F7" i="5"/>
  <c r="F6" i="5"/>
  <c r="F4" i="5"/>
  <c r="E7" i="5"/>
  <c r="D7" i="5"/>
  <c r="D6" i="5"/>
  <c r="D4" i="5"/>
  <c r="G6" i="5"/>
  <c r="G4" i="5"/>
  <c r="E6" i="5"/>
  <c r="E4" i="5"/>
  <c r="K106" i="5"/>
  <c r="J96" i="5"/>
  <c r="J90" i="5"/>
  <c r="J72" i="5"/>
  <c r="J55" i="6"/>
  <c r="J63" i="6"/>
  <c r="J64" i="6"/>
  <c r="L55" i="6"/>
  <c r="L63" i="6"/>
  <c r="L64" i="6"/>
  <c r="I64" i="6"/>
  <c r="I55" i="6"/>
  <c r="I63" i="6"/>
  <c r="K64" i="6"/>
  <c r="K55" i="6"/>
  <c r="K63" i="6"/>
  <c r="M64" i="6"/>
  <c r="M55" i="6"/>
  <c r="M63" i="6"/>
  <c r="D55" i="6"/>
  <c r="D63" i="6"/>
  <c r="D64" i="6"/>
  <c r="F55" i="6"/>
  <c r="F63" i="6"/>
  <c r="F64" i="6"/>
  <c r="H55" i="6"/>
  <c r="H63" i="6"/>
  <c r="H64" i="6"/>
  <c r="E64" i="6"/>
  <c r="E55" i="6"/>
  <c r="E63" i="6"/>
  <c r="G18" i="6"/>
  <c r="G15" i="6"/>
  <c r="G33" i="6"/>
  <c r="L106" i="5"/>
  <c r="L96" i="5"/>
  <c r="L90" i="5"/>
  <c r="L72" i="5"/>
  <c r="K96" i="5"/>
  <c r="K90" i="5"/>
  <c r="K72" i="5"/>
  <c r="G64" i="6"/>
  <c r="G55" i="6"/>
  <c r="G63" i="6"/>
</calcChain>
</file>

<file path=xl/sharedStrings.xml><?xml version="1.0" encoding="utf-8"?>
<sst xmlns="http://schemas.openxmlformats.org/spreadsheetml/2006/main" count="369" uniqueCount="223">
  <si>
    <t xml:space="preserve">VZZ </t>
  </si>
  <si>
    <t>AZ -TISK s.r.o.</t>
  </si>
  <si>
    <t>Označení</t>
  </si>
  <si>
    <t>I.</t>
  </si>
  <si>
    <t>Tržby za prodej zboží</t>
  </si>
  <si>
    <t>A.</t>
  </si>
  <si>
    <t>Náklady vynaložené na prodané zboží</t>
  </si>
  <si>
    <t>+</t>
  </si>
  <si>
    <t xml:space="preserve">Obchodní marže                   </t>
  </si>
  <si>
    <t>II.</t>
  </si>
  <si>
    <t xml:space="preserve">Výkony                          </t>
  </si>
  <si>
    <t>1.</t>
  </si>
  <si>
    <t>Tržby za prodej vlastních výrobků a služeb</t>
  </si>
  <si>
    <t>2.</t>
  </si>
  <si>
    <t>Změna stavu zásob vlastní činnosti</t>
  </si>
  <si>
    <t>3.</t>
  </si>
  <si>
    <t>Aktivace</t>
  </si>
  <si>
    <t>B.</t>
  </si>
  <si>
    <t xml:space="preserve">Výkonová spotřeba                 </t>
  </si>
  <si>
    <t>Spotřeba materiálu a energie</t>
  </si>
  <si>
    <t>Služby</t>
  </si>
  <si>
    <t xml:space="preserve">Přidaná hodnota                </t>
  </si>
  <si>
    <t>C.</t>
  </si>
  <si>
    <t xml:space="preserve">Osobní náklady                </t>
  </si>
  <si>
    <t>Mzdové náklady</t>
  </si>
  <si>
    <t>Odměny členům orgánů společnosti a družstva</t>
  </si>
  <si>
    <t>Náklady na sociální zabezpečení a zdravotní pojištění</t>
  </si>
  <si>
    <t>4.</t>
  </si>
  <si>
    <t>Sociální náklady</t>
  </si>
  <si>
    <t>D.</t>
  </si>
  <si>
    <t>Daně a poplatky</t>
  </si>
  <si>
    <t>E.</t>
  </si>
  <si>
    <t>Odpisy dlouhodobého nehmotného a hmotného majetku</t>
  </si>
  <si>
    <t>III.</t>
  </si>
  <si>
    <t>Tržby z prodeje dlouhodobého majetku a materiálu</t>
  </si>
  <si>
    <t>Tržby z prodeje dlouhodobého majetku</t>
  </si>
  <si>
    <t>Tržby z prodeje materiálu</t>
  </si>
  <si>
    <t>F.</t>
  </si>
  <si>
    <t>Zůstatková cena prodaného dlouhodobého majetku a materiálu</t>
  </si>
  <si>
    <t>Zůstatková cena prodaného dlouhodobého majetku</t>
  </si>
  <si>
    <t>Prodaný materiál</t>
  </si>
  <si>
    <t>G.</t>
  </si>
  <si>
    <t>Změna stavu rezerv a opravných položek v provozní oblasti a komplexních nákladů příštích období</t>
  </si>
  <si>
    <t>IV.</t>
  </si>
  <si>
    <t>Ostatní provozní výnosy</t>
  </si>
  <si>
    <t>H.</t>
  </si>
  <si>
    <t>Ostatní provozní náklady</t>
  </si>
  <si>
    <t>V.</t>
  </si>
  <si>
    <t>Převod provozních výnosů</t>
  </si>
  <si>
    <t>Převod provozních nákladů</t>
  </si>
  <si>
    <t>*</t>
  </si>
  <si>
    <t>Provozní výsledek hospodaření</t>
  </si>
  <si>
    <t>VI.</t>
  </si>
  <si>
    <t>Tržby z prodeje cenných papírů a podílů</t>
  </si>
  <si>
    <t>J.</t>
  </si>
  <si>
    <t>Prodané cenné papíry a podíly</t>
  </si>
  <si>
    <t>VII.</t>
  </si>
  <si>
    <t>Výnosy z dlouhodobého finančního majetku</t>
  </si>
  <si>
    <t>Výnosy z podílů ovládaných a řízených osobách a v účetních jednotkách pod podstatným vlivem</t>
  </si>
  <si>
    <t>Výnosy z ostatních dlouhodobých cenných papírů a podílů</t>
  </si>
  <si>
    <t>Výnosy z ostatního dlouhodobého finančního majetku</t>
  </si>
  <si>
    <t>VIII.</t>
  </si>
  <si>
    <t>Výnosy z krátkodobého finančního majetku</t>
  </si>
  <si>
    <t>K.</t>
  </si>
  <si>
    <t>Náklady z finančního majetku</t>
  </si>
  <si>
    <t>IX.</t>
  </si>
  <si>
    <t>Výnosy z přecenění cenných papírů a derivátů</t>
  </si>
  <si>
    <t>L.</t>
  </si>
  <si>
    <t>Náklady z přecenění cenných papírů a derivátů</t>
  </si>
  <si>
    <t>M.</t>
  </si>
  <si>
    <t>Změna stavu rezerv a opravných položek ve finanční oblasti</t>
  </si>
  <si>
    <t>X.</t>
  </si>
  <si>
    <t>Výnosové úroky</t>
  </si>
  <si>
    <t>N.</t>
  </si>
  <si>
    <t>Nákladové úroky</t>
  </si>
  <si>
    <t>XI.</t>
  </si>
  <si>
    <t>Ostatní finanční výnosy</t>
  </si>
  <si>
    <t>O.</t>
  </si>
  <si>
    <t>Ostatní finanční náklady</t>
  </si>
  <si>
    <t>XII.</t>
  </si>
  <si>
    <t>Převod finančních výnosů</t>
  </si>
  <si>
    <t>P.</t>
  </si>
  <si>
    <t>Převod finančních nákladů</t>
  </si>
  <si>
    <t>Finanční výsledek hospodaření</t>
  </si>
  <si>
    <t>Q.</t>
  </si>
  <si>
    <t xml:space="preserve">Daň z příjmů za běžnou činnost </t>
  </si>
  <si>
    <t>- splatná</t>
  </si>
  <si>
    <t>- odložená</t>
  </si>
  <si>
    <t>**</t>
  </si>
  <si>
    <t>Výsledek hospodaření za běžnou činnost</t>
  </si>
  <si>
    <t>XIII.</t>
  </si>
  <si>
    <t>Mimořádné výnosy</t>
  </si>
  <si>
    <t>R.</t>
  </si>
  <si>
    <t>Mimořádné náklady</t>
  </si>
  <si>
    <t>S.</t>
  </si>
  <si>
    <t xml:space="preserve">Daň z příjmů z mimořádné činnosti </t>
  </si>
  <si>
    <t xml:space="preserve">Mimořádný výsledek hospodaření  </t>
  </si>
  <si>
    <t>T.</t>
  </si>
  <si>
    <t>Převod podílu na výsledku hospodaření společníkům (+/-)</t>
  </si>
  <si>
    <t>***</t>
  </si>
  <si>
    <t>Výsledek hospodaření za účetní období (+/-)</t>
  </si>
  <si>
    <t>****</t>
  </si>
  <si>
    <t>Výsledek hospodaření před zdaněním</t>
  </si>
  <si>
    <t xml:space="preserve">Rozvaha </t>
  </si>
  <si>
    <t>AKTIVA</t>
  </si>
  <si>
    <t xml:space="preserve">AKTIVA CELKEM       </t>
  </si>
  <si>
    <t>Pohledávky za upsaný základní kapitál</t>
  </si>
  <si>
    <t xml:space="preserve">Dlouhodobý majetek </t>
  </si>
  <si>
    <t xml:space="preserve">Dlouhodobý nehmotný majetek      </t>
  </si>
  <si>
    <t>Zřizovací výdaje</t>
  </si>
  <si>
    <t>Nehmotné výsledky výzkumu a vývoje</t>
  </si>
  <si>
    <t>Software</t>
  </si>
  <si>
    <t>Ocenitelná práva</t>
  </si>
  <si>
    <t>5.</t>
  </si>
  <si>
    <t>Goodwill</t>
  </si>
  <si>
    <t>6.</t>
  </si>
  <si>
    <t>Jiný dlouhodobý nehmotný majetek</t>
  </si>
  <si>
    <t>7.</t>
  </si>
  <si>
    <t>Nedokončený dlouhodobý nehmotný majetek</t>
  </si>
  <si>
    <t>8.</t>
  </si>
  <si>
    <t>Poskytnuté zálohy na dlouhodobý nehmotný majetek</t>
  </si>
  <si>
    <t xml:space="preserve">Dlouhodobý hmotný majetek         </t>
  </si>
  <si>
    <t>Pozemky</t>
  </si>
  <si>
    <t>Stavby</t>
  </si>
  <si>
    <t>Samostatné movité věci a soubory movitých věcí</t>
  </si>
  <si>
    <t>Pěstitelské celky trvalých porostů</t>
  </si>
  <si>
    <t>Základní stádo a tažná zvířata</t>
  </si>
  <si>
    <t>Jiný dlouhodobý hmotný majetek</t>
  </si>
  <si>
    <t>Nedokončený dlouhodobý hmotný majetek</t>
  </si>
  <si>
    <t>Poskytnuté zálohy na dlouhodobý hmotný majetek</t>
  </si>
  <si>
    <t>9.</t>
  </si>
  <si>
    <t>Oceňovací rozdíl k nabytému majetku</t>
  </si>
  <si>
    <t xml:space="preserve">Dlouhodobý finanční majetek         </t>
  </si>
  <si>
    <t>Podíly v ovládaných a řízených osobách</t>
  </si>
  <si>
    <t>Podíly v účetních jednotkách pod podstatným vlivem</t>
  </si>
  <si>
    <t>Ostatní dlouhodobé cenné papíry a podíly</t>
  </si>
  <si>
    <t>Půjčky a úvěry - ovládající a řídící osoba, podstatný vliv</t>
  </si>
  <si>
    <t>Jiný dlouhodobý finanční majetek</t>
  </si>
  <si>
    <t>Pořizovaný dlouhodobý finanční majetek</t>
  </si>
  <si>
    <t>Poskytnuté zálohy na dlouhodobý finanční majetek</t>
  </si>
  <si>
    <t xml:space="preserve">Oběžná aktiva                    </t>
  </si>
  <si>
    <t xml:space="preserve">Zásoby                             </t>
  </si>
  <si>
    <t>Materiál</t>
  </si>
  <si>
    <t>Nedokončená výroba a polotovary</t>
  </si>
  <si>
    <t>Výrobky</t>
  </si>
  <si>
    <t>Zvířata</t>
  </si>
  <si>
    <t>Zboží</t>
  </si>
  <si>
    <t>Poskytnuté zálohy na zásoby</t>
  </si>
  <si>
    <t xml:space="preserve">Dlouhodobé pohledávky               </t>
  </si>
  <si>
    <t>Pohledávky z obchodních vztahů</t>
  </si>
  <si>
    <t>Pohledávky - ovládající a řídící osoba</t>
  </si>
  <si>
    <t>Pohledávky - podstatný vliv</t>
  </si>
  <si>
    <t>Pohledávky za společníky, členy družstva a za účastníky sdružení</t>
  </si>
  <si>
    <t>Dlouhodobé poskytnuté zálohy</t>
  </si>
  <si>
    <t>Dohadné účty aktivní</t>
  </si>
  <si>
    <t>Jiné pohledávky</t>
  </si>
  <si>
    <t>Odložená daňová pohledávka</t>
  </si>
  <si>
    <t xml:space="preserve">Krátkodobé pohledávky             </t>
  </si>
  <si>
    <t>Sociální zabezpečení a zdravotní pojištění</t>
  </si>
  <si>
    <t>Stát - daňové pohledávky</t>
  </si>
  <si>
    <t>Krátkodobé poskytnuté zálohy</t>
  </si>
  <si>
    <t xml:space="preserve">Krátkodobý finanční majetek   </t>
  </si>
  <si>
    <t>Peníze</t>
  </si>
  <si>
    <t>Účty v bankách</t>
  </si>
  <si>
    <t>Krátkodobé cenné papíry a podíly</t>
  </si>
  <si>
    <t>Pořizovaný krátkodobý finanční majetek</t>
  </si>
  <si>
    <r>
      <t>D.</t>
    </r>
    <r>
      <rPr>
        <sz val="11"/>
        <color theme="1"/>
        <rFont val="Calibri"/>
        <family val="2"/>
        <charset val="238"/>
        <scheme val="minor"/>
      </rPr>
      <t xml:space="preserve"> I.</t>
    </r>
  </si>
  <si>
    <t xml:space="preserve">Časové rozlišení    </t>
  </si>
  <si>
    <t>Náklady příštích období</t>
  </si>
  <si>
    <t>Komplexní náklady příštích období</t>
  </si>
  <si>
    <t>Příjmy příštích období</t>
  </si>
  <si>
    <t>PASIVA</t>
  </si>
  <si>
    <t xml:space="preserve">PASIVA CELKEM      </t>
  </si>
  <si>
    <t xml:space="preserve">Vlastní kapitál      </t>
  </si>
  <si>
    <t xml:space="preserve">Základní kapitál     </t>
  </si>
  <si>
    <t>Základní kapitál</t>
  </si>
  <si>
    <t>Vlastní akcie a vlastní obchodní podíly (-)</t>
  </si>
  <si>
    <t>Změny základního kapitálu</t>
  </si>
  <si>
    <t xml:space="preserve">Kapitálové fondy       </t>
  </si>
  <si>
    <t>Emisní ažio</t>
  </si>
  <si>
    <t>Ostatní kapitálové fondy</t>
  </si>
  <si>
    <t>Oceňovací rozdíly z přecenění majetku a závazků</t>
  </si>
  <si>
    <t>Oceňovací rozdíly z přecenění při přeměnách</t>
  </si>
  <si>
    <t>Rezervní fondy, nedělitelný fond a ostatní fondy ze zisku</t>
  </si>
  <si>
    <t>Zákonný rezervní fond/Nedělitelný fond</t>
  </si>
  <si>
    <t>Statutární a ostatní fondy</t>
  </si>
  <si>
    <t xml:space="preserve">Výsledek hospodaření minulých let </t>
  </si>
  <si>
    <t>Nerozdělený zisk minulých let</t>
  </si>
  <si>
    <t>Neuhrazená ztráta minulých let</t>
  </si>
  <si>
    <t>Výsledek hospodaření běžného účetního období (+/-)</t>
  </si>
  <si>
    <t xml:space="preserve">Cizí zdroje  </t>
  </si>
  <si>
    <t xml:space="preserve">Rezervy </t>
  </si>
  <si>
    <t>Rezervy podle zvláštních právních předpisů</t>
  </si>
  <si>
    <t>Rezerva na důchody a podobné závazky</t>
  </si>
  <si>
    <t>Rezerva na daň z příjmů</t>
  </si>
  <si>
    <t>Ostatní rezervy</t>
  </si>
  <si>
    <t xml:space="preserve">Dlouhodobé závazky   </t>
  </si>
  <si>
    <t>Závazky z obchodních vztahů</t>
  </si>
  <si>
    <t>Závazky - ovládající a řídící osoba</t>
  </si>
  <si>
    <t>Závazky - podstatný vliv</t>
  </si>
  <si>
    <t>Závazky ke společníkům, členům družstva a k účastníkům sdružení</t>
  </si>
  <si>
    <t>Dlouhodobé přijaté zálohy</t>
  </si>
  <si>
    <t>Vydané dluhopisy</t>
  </si>
  <si>
    <t>Dlouhodobé směnky k úhradě</t>
  </si>
  <si>
    <t>Dohadné účty pasivní</t>
  </si>
  <si>
    <t>Jiní závazky</t>
  </si>
  <si>
    <t>10.</t>
  </si>
  <si>
    <t>Odložený daňový závazek</t>
  </si>
  <si>
    <t xml:space="preserve">Krátkodobé závazky </t>
  </si>
  <si>
    <t>Závazky k zaměstnancům</t>
  </si>
  <si>
    <t>Závazky ze sociálního zabezpečení a zdravotního pojištění</t>
  </si>
  <si>
    <t>Stát - daňové závazky a dotace</t>
  </si>
  <si>
    <t>Krátkodobé přijaté zálohy</t>
  </si>
  <si>
    <t>11.</t>
  </si>
  <si>
    <t>Jiné závazky</t>
  </si>
  <si>
    <t xml:space="preserve">Bankovní úvěry a výpomoci </t>
  </si>
  <si>
    <t>Bankovní úvěry dlouhodobé</t>
  </si>
  <si>
    <t>Krátkodobé bankovní úvěry</t>
  </si>
  <si>
    <t>Krátkodobé finanční výpomoci</t>
  </si>
  <si>
    <t>C.  I.</t>
  </si>
  <si>
    <t xml:space="preserve">Časové rozlišení </t>
  </si>
  <si>
    <t>Výdaje příštích období</t>
  </si>
  <si>
    <t>Výnosy příštích období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</si>
</sst>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0" fillId="2" borderId="0" xfId="0" applyFill="1"/>
    <xf numFmtId="3" fontId="0" fillId="0" borderId="0" xfId="0" applyNumberFormat="1"/>
    <xf numFmtId="0" fontId="0" fillId="0" borderId="0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0" fillId="0" borderId="1" xfId="0" applyBorder="1"/>
    <xf numFmtId="3" fontId="1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center"/>
    </xf>
    <xf numFmtId="0" fontId="2" fillId="0" borderId="1" xfId="0" applyFont="1" applyBorder="1"/>
    <xf numFmtId="3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right" vertical="top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vertical="top"/>
    </xf>
    <xf numFmtId="3" fontId="0" fillId="2" borderId="1" xfId="0" applyNumberFormat="1" applyFill="1" applyBorder="1" applyAlignment="1">
      <alignment horizontal="right" vertical="top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vertical="top"/>
    </xf>
    <xf numFmtId="3" fontId="1" fillId="2" borderId="1" xfId="0" applyNumberFormat="1" applyFont="1" applyFill="1" applyBorder="1" applyAlignment="1">
      <alignment horizontal="right" vertical="top"/>
    </xf>
    <xf numFmtId="0" fontId="0" fillId="2" borderId="1" xfId="0" applyFill="1" applyBorder="1" applyAlignment="1">
      <alignment horizontal="right" vertical="top"/>
    </xf>
    <xf numFmtId="0" fontId="0" fillId="2" borderId="1" xfId="0" applyFill="1" applyBorder="1" applyAlignment="1">
      <alignment vertical="top" wrapText="1"/>
    </xf>
    <xf numFmtId="0" fontId="2" fillId="2" borderId="1" xfId="0" applyFont="1" applyFill="1" applyBorder="1" applyAlignment="1">
      <alignment vertical="top"/>
    </xf>
    <xf numFmtId="0" fontId="0" fillId="0" borderId="1" xfId="0" applyBorder="1" applyAlignment="1">
      <alignment vertical="top"/>
    </xf>
    <xf numFmtId="3" fontId="0" fillId="0" borderId="1" xfId="0" applyNumberFormat="1" applyBorder="1" applyAlignment="1">
      <alignment horizontal="right" vertical="top"/>
    </xf>
    <xf numFmtId="3" fontId="1" fillId="0" borderId="1" xfId="0" applyNumberFormat="1" applyFont="1" applyBorder="1" applyAlignment="1">
      <alignment horizontal="right" vertical="top"/>
    </xf>
    <xf numFmtId="0" fontId="0" fillId="0" borderId="1" xfId="0" applyBorder="1" applyAlignment="1">
      <alignment vertical="top" wrapText="1"/>
    </xf>
    <xf numFmtId="0" fontId="2" fillId="0" borderId="1" xfId="0" applyFont="1" applyBorder="1" applyAlignment="1">
      <alignment vertical="top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right" vertical="top"/>
    </xf>
    <xf numFmtId="0" fontId="0" fillId="0" borderId="1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right" wrapText="1"/>
    </xf>
    <xf numFmtId="0" fontId="1" fillId="0" borderId="0" xfId="0" applyFont="1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5"/>
  <sheetViews>
    <sheetView tabSelected="1" topLeftCell="A97" workbookViewId="0">
      <selection activeCell="K131" sqref="K131"/>
    </sheetView>
  </sheetViews>
  <sheetFormatPr baseColWidth="10" defaultColWidth="8.83203125" defaultRowHeight="14" x14ac:dyDescent="0"/>
  <cols>
    <col min="1" max="1" width="9.1640625" customWidth="1"/>
    <col min="3" max="3" width="50.5" customWidth="1"/>
  </cols>
  <sheetData>
    <row r="1" spans="2:13">
      <c r="B1" s="1" t="s">
        <v>103</v>
      </c>
      <c r="C1" s="1" t="s">
        <v>1</v>
      </c>
    </row>
    <row r="3" spans="2:13">
      <c r="B3" s="5" t="s">
        <v>2</v>
      </c>
      <c r="C3" s="6" t="s">
        <v>104</v>
      </c>
      <c r="D3" s="5">
        <v>2002</v>
      </c>
      <c r="E3" s="5">
        <v>2003</v>
      </c>
      <c r="F3" s="5">
        <v>2004</v>
      </c>
      <c r="G3" s="5">
        <v>2005</v>
      </c>
      <c r="H3" s="5">
        <v>2006</v>
      </c>
      <c r="I3" s="5">
        <v>2007</v>
      </c>
      <c r="J3" s="5">
        <v>2008</v>
      </c>
      <c r="K3" s="5">
        <v>2009</v>
      </c>
      <c r="L3" s="5">
        <v>2010</v>
      </c>
      <c r="M3" s="5">
        <v>2011</v>
      </c>
    </row>
    <row r="4" spans="2:13">
      <c r="B4" s="7"/>
      <c r="C4" s="6" t="s">
        <v>105</v>
      </c>
      <c r="D4" s="8">
        <f>D5+D6+D34+D66</f>
        <v>152051</v>
      </c>
      <c r="E4" s="8">
        <f t="shared" ref="E4:H4" si="0">E5+E6+E34+E66</f>
        <v>193207</v>
      </c>
      <c r="F4" s="8">
        <f t="shared" si="0"/>
        <v>211870</v>
      </c>
      <c r="G4" s="8">
        <f t="shared" si="0"/>
        <v>220505</v>
      </c>
      <c r="H4" s="8">
        <f t="shared" si="0"/>
        <v>241980</v>
      </c>
      <c r="I4" s="8">
        <f>I5+I6+I34+I66</f>
        <v>244339</v>
      </c>
      <c r="J4" s="8">
        <f>J5+J6+J34+J66</f>
        <v>271542</v>
      </c>
      <c r="K4" s="8">
        <f>K5+K6+K34+K66</f>
        <v>318631</v>
      </c>
      <c r="L4" s="8">
        <f>L5+L6+L34+L66</f>
        <v>362201</v>
      </c>
      <c r="M4" s="8">
        <f>M5+M6+M34+M66</f>
        <v>393297</v>
      </c>
    </row>
    <row r="5" spans="2:13">
      <c r="B5" s="5" t="s">
        <v>5</v>
      </c>
      <c r="C5" s="6" t="s">
        <v>106</v>
      </c>
      <c r="D5" s="9">
        <v>0</v>
      </c>
      <c r="E5" s="9">
        <v>0</v>
      </c>
      <c r="F5" s="10">
        <v>0</v>
      </c>
      <c r="G5" s="9">
        <v>0</v>
      </c>
      <c r="H5" s="9">
        <v>0</v>
      </c>
      <c r="I5" s="9">
        <v>0</v>
      </c>
      <c r="J5" s="9">
        <v>0</v>
      </c>
      <c r="K5" s="10">
        <v>0</v>
      </c>
      <c r="L5" s="9">
        <v>0</v>
      </c>
      <c r="M5" s="9">
        <v>0</v>
      </c>
    </row>
    <row r="6" spans="2:13">
      <c r="B6" s="5" t="s">
        <v>17</v>
      </c>
      <c r="C6" s="6" t="s">
        <v>107</v>
      </c>
      <c r="D6" s="8">
        <f>D7+D16+D26</f>
        <v>77972</v>
      </c>
      <c r="E6" s="8">
        <f t="shared" ref="E6:H6" si="1">E7+E16+E26</f>
        <v>110286</v>
      </c>
      <c r="F6" s="8">
        <f t="shared" si="1"/>
        <v>116276</v>
      </c>
      <c r="G6" s="8">
        <f t="shared" si="1"/>
        <v>111887</v>
      </c>
      <c r="H6" s="8">
        <f t="shared" si="1"/>
        <v>122053</v>
      </c>
      <c r="I6" s="8">
        <f>I7+I16+I26</f>
        <v>116151</v>
      </c>
      <c r="J6" s="8">
        <f>J7+J16+J26</f>
        <v>125277</v>
      </c>
      <c r="K6" s="8">
        <f>K7+K16+K26</f>
        <v>174525</v>
      </c>
      <c r="L6" s="8">
        <f>L7+L16+L26</f>
        <v>222456</v>
      </c>
      <c r="M6" s="8">
        <f>M7+M16+M26</f>
        <v>245488</v>
      </c>
    </row>
    <row r="7" spans="2:13">
      <c r="B7" s="11" t="s">
        <v>3</v>
      </c>
      <c r="C7" s="12" t="s">
        <v>108</v>
      </c>
      <c r="D7" s="9">
        <f>SUM(D8:D15)</f>
        <v>2068</v>
      </c>
      <c r="E7" s="9">
        <f t="shared" ref="E7:H7" si="2">SUM(E8:E15)</f>
        <v>2823</v>
      </c>
      <c r="F7" s="9">
        <f t="shared" si="2"/>
        <v>1747</v>
      </c>
      <c r="G7" s="9">
        <f t="shared" si="2"/>
        <v>2814</v>
      </c>
      <c r="H7" s="9">
        <f t="shared" si="2"/>
        <v>2673</v>
      </c>
      <c r="I7" s="9">
        <f>SUM(I8:I15)</f>
        <v>3024</v>
      </c>
      <c r="J7" s="9">
        <f>SUM(J8:J15)</f>
        <v>2754</v>
      </c>
      <c r="K7" s="9">
        <f>SUM(K8:K15)</f>
        <v>3498</v>
      </c>
      <c r="L7" s="9">
        <f>SUM(L8:L15)</f>
        <v>1776</v>
      </c>
      <c r="M7" s="9">
        <f>SUM(M8:M15)</f>
        <v>1397</v>
      </c>
    </row>
    <row r="8" spans="2:13">
      <c r="B8" s="11" t="s">
        <v>11</v>
      </c>
      <c r="C8" s="7" t="s">
        <v>109</v>
      </c>
      <c r="D8" s="10">
        <v>0</v>
      </c>
      <c r="E8" s="10">
        <v>0</v>
      </c>
      <c r="F8" s="10">
        <v>0</v>
      </c>
      <c r="G8" s="10">
        <v>0</v>
      </c>
      <c r="H8" s="10">
        <v>0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</row>
    <row r="9" spans="2:13">
      <c r="B9" s="11" t="s">
        <v>13</v>
      </c>
      <c r="C9" s="7" t="s">
        <v>110</v>
      </c>
      <c r="D9" s="10">
        <v>0</v>
      </c>
      <c r="E9" s="10">
        <v>0</v>
      </c>
      <c r="F9" s="10">
        <v>0</v>
      </c>
      <c r="G9" s="10">
        <v>0</v>
      </c>
      <c r="H9" s="10">
        <v>0</v>
      </c>
      <c r="I9" s="10">
        <v>0</v>
      </c>
      <c r="J9" s="10">
        <v>0</v>
      </c>
      <c r="K9" s="10">
        <v>0</v>
      </c>
      <c r="L9" s="10">
        <v>0</v>
      </c>
      <c r="M9" s="10">
        <v>0</v>
      </c>
    </row>
    <row r="10" spans="2:13">
      <c r="B10" s="11" t="s">
        <v>15</v>
      </c>
      <c r="C10" s="7" t="s">
        <v>111</v>
      </c>
      <c r="D10" s="10">
        <v>1923</v>
      </c>
      <c r="E10" s="10">
        <v>2285</v>
      </c>
      <c r="F10" s="10">
        <v>1621</v>
      </c>
      <c r="G10" s="10">
        <v>1493</v>
      </c>
      <c r="H10" s="10">
        <v>2525</v>
      </c>
      <c r="I10" s="10">
        <v>2428</v>
      </c>
      <c r="J10" s="10">
        <v>2126</v>
      </c>
      <c r="K10" s="10">
        <v>3025</v>
      </c>
      <c r="L10" s="10">
        <v>1428</v>
      </c>
      <c r="M10" s="10">
        <v>1132</v>
      </c>
    </row>
    <row r="11" spans="2:13">
      <c r="B11" s="11" t="s">
        <v>27</v>
      </c>
      <c r="C11" s="7" t="s">
        <v>112</v>
      </c>
      <c r="D11" s="10">
        <v>0</v>
      </c>
      <c r="E11" s="10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</row>
    <row r="12" spans="2:13">
      <c r="B12" s="11" t="s">
        <v>113</v>
      </c>
      <c r="C12" s="7" t="s">
        <v>114</v>
      </c>
      <c r="D12" s="10">
        <v>0</v>
      </c>
      <c r="E12" s="10">
        <v>0</v>
      </c>
      <c r="F12" s="10">
        <v>0</v>
      </c>
      <c r="G12" s="10">
        <v>0</v>
      </c>
      <c r="H12" s="10">
        <v>0</v>
      </c>
      <c r="I12" s="10">
        <v>0</v>
      </c>
      <c r="J12" s="10">
        <v>0</v>
      </c>
      <c r="K12" s="10">
        <v>0</v>
      </c>
      <c r="L12" s="10">
        <v>0</v>
      </c>
      <c r="M12" s="10">
        <v>0</v>
      </c>
    </row>
    <row r="13" spans="2:13">
      <c r="B13" s="11" t="s">
        <v>115</v>
      </c>
      <c r="C13" s="7" t="s">
        <v>116</v>
      </c>
      <c r="D13" s="10">
        <v>0</v>
      </c>
      <c r="E13" s="10">
        <v>0</v>
      </c>
      <c r="F13" s="10">
        <v>0</v>
      </c>
      <c r="G13" s="10">
        <v>0</v>
      </c>
      <c r="H13" s="10">
        <v>0</v>
      </c>
      <c r="I13" s="10">
        <v>596</v>
      </c>
      <c r="J13" s="10">
        <v>628</v>
      </c>
      <c r="K13" s="10">
        <v>473</v>
      </c>
      <c r="L13" s="10">
        <v>348</v>
      </c>
      <c r="M13" s="10">
        <v>265</v>
      </c>
    </row>
    <row r="14" spans="2:13">
      <c r="B14" s="11" t="s">
        <v>117</v>
      </c>
      <c r="C14" s="7" t="s">
        <v>118</v>
      </c>
      <c r="D14" s="10">
        <v>145</v>
      </c>
      <c r="E14" s="10">
        <v>538</v>
      </c>
      <c r="F14" s="10">
        <v>126</v>
      </c>
      <c r="G14" s="10">
        <v>1321</v>
      </c>
      <c r="H14" s="10">
        <v>148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</row>
    <row r="15" spans="2:13">
      <c r="B15" s="11" t="s">
        <v>119</v>
      </c>
      <c r="C15" s="7" t="s">
        <v>120</v>
      </c>
      <c r="D15" s="10">
        <v>0</v>
      </c>
      <c r="E15" s="10">
        <v>0</v>
      </c>
      <c r="F15" s="10">
        <v>0</v>
      </c>
      <c r="G15" s="10">
        <v>0</v>
      </c>
      <c r="H15" s="10">
        <v>0</v>
      </c>
      <c r="I15" s="10">
        <v>0</v>
      </c>
      <c r="J15" s="10">
        <v>0</v>
      </c>
      <c r="K15" s="10">
        <v>0</v>
      </c>
      <c r="L15" s="10">
        <v>0</v>
      </c>
      <c r="M15" s="10">
        <v>0</v>
      </c>
    </row>
    <row r="16" spans="2:13">
      <c r="B16" s="11" t="s">
        <v>9</v>
      </c>
      <c r="C16" s="12" t="s">
        <v>121</v>
      </c>
      <c r="D16" s="8">
        <f>SUM(D17:D25)</f>
        <v>75904</v>
      </c>
      <c r="E16" s="8">
        <f t="shared" ref="E16:H16" si="3">SUM(E17:E25)</f>
        <v>107463</v>
      </c>
      <c r="F16" s="8">
        <f t="shared" si="3"/>
        <v>114529</v>
      </c>
      <c r="G16" s="8">
        <f t="shared" si="3"/>
        <v>109073</v>
      </c>
      <c r="H16" s="8">
        <f t="shared" si="3"/>
        <v>119380</v>
      </c>
      <c r="I16" s="8">
        <f>SUM(I17:I25)</f>
        <v>113127</v>
      </c>
      <c r="J16" s="8">
        <f>SUM(J17:J25)</f>
        <v>122523</v>
      </c>
      <c r="K16" s="8">
        <f>SUM(K17:K25)</f>
        <v>171027</v>
      </c>
      <c r="L16" s="8">
        <f>SUM(L17:L25)</f>
        <v>220680</v>
      </c>
      <c r="M16" s="8">
        <f>SUM(M17:M25)</f>
        <v>244091</v>
      </c>
    </row>
    <row r="17" spans="2:13">
      <c r="B17" s="11" t="s">
        <v>11</v>
      </c>
      <c r="C17" s="7" t="s">
        <v>122</v>
      </c>
      <c r="D17" s="10">
        <v>3526</v>
      </c>
      <c r="E17" s="10">
        <v>4123</v>
      </c>
      <c r="F17" s="10">
        <v>5421</v>
      </c>
      <c r="G17" s="10">
        <v>5462</v>
      </c>
      <c r="H17" s="10">
        <v>6317</v>
      </c>
      <c r="I17" s="10">
        <v>6498</v>
      </c>
      <c r="J17" s="10">
        <v>6498</v>
      </c>
      <c r="K17" s="10">
        <v>6498</v>
      </c>
      <c r="L17" s="10">
        <v>6498</v>
      </c>
      <c r="M17" s="10">
        <v>6498</v>
      </c>
    </row>
    <row r="18" spans="2:13">
      <c r="B18" s="11" t="s">
        <v>13</v>
      </c>
      <c r="C18" s="7" t="s">
        <v>123</v>
      </c>
      <c r="D18" s="13">
        <v>41235</v>
      </c>
      <c r="E18" s="13">
        <v>49983</v>
      </c>
      <c r="F18" s="13">
        <v>49123</v>
      </c>
      <c r="G18" s="13">
        <v>56245</v>
      </c>
      <c r="H18" s="13">
        <v>63128</v>
      </c>
      <c r="I18" s="13">
        <v>62456</v>
      </c>
      <c r="J18" s="13">
        <v>61232</v>
      </c>
      <c r="K18" s="13">
        <v>75836</v>
      </c>
      <c r="L18" s="13">
        <v>104993</v>
      </c>
      <c r="M18" s="13">
        <v>164985</v>
      </c>
    </row>
    <row r="19" spans="2:13">
      <c r="B19" s="11" t="s">
        <v>15</v>
      </c>
      <c r="C19" s="7" t="s">
        <v>124</v>
      </c>
      <c r="D19" s="13">
        <v>23562</v>
      </c>
      <c r="E19" s="13">
        <v>47348</v>
      </c>
      <c r="F19" s="13">
        <v>55214</v>
      </c>
      <c r="G19" s="10">
        <v>45132</v>
      </c>
      <c r="H19" s="10">
        <v>49216</v>
      </c>
      <c r="I19" s="13">
        <v>41035</v>
      </c>
      <c r="J19" s="13">
        <v>36123</v>
      </c>
      <c r="K19" s="13">
        <v>36625</v>
      </c>
      <c r="L19" s="10">
        <v>36828</v>
      </c>
      <c r="M19" s="10">
        <v>72325</v>
      </c>
    </row>
    <row r="20" spans="2:13">
      <c r="B20" s="11" t="s">
        <v>27</v>
      </c>
      <c r="C20" s="7" t="s">
        <v>125</v>
      </c>
      <c r="D20" s="10">
        <v>0</v>
      </c>
      <c r="E20" s="10">
        <v>0</v>
      </c>
      <c r="F20" s="10">
        <v>0</v>
      </c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10">
        <v>0</v>
      </c>
      <c r="M20" s="10">
        <v>0</v>
      </c>
    </row>
    <row r="21" spans="2:13">
      <c r="B21" s="11" t="s">
        <v>113</v>
      </c>
      <c r="C21" s="7" t="s">
        <v>126</v>
      </c>
      <c r="D21" s="10">
        <v>0</v>
      </c>
      <c r="E21" s="10">
        <v>0</v>
      </c>
      <c r="F21" s="10">
        <v>0</v>
      </c>
      <c r="G21" s="10">
        <v>0</v>
      </c>
      <c r="H21" s="10">
        <v>0</v>
      </c>
      <c r="I21" s="10">
        <v>0</v>
      </c>
      <c r="J21" s="10">
        <v>0</v>
      </c>
      <c r="K21" s="10">
        <v>0</v>
      </c>
      <c r="L21" s="10">
        <v>0</v>
      </c>
      <c r="M21" s="10">
        <v>0</v>
      </c>
    </row>
    <row r="22" spans="2:13">
      <c r="B22" s="11" t="s">
        <v>115</v>
      </c>
      <c r="C22" s="7" t="s">
        <v>127</v>
      </c>
      <c r="D22" s="10">
        <v>0</v>
      </c>
      <c r="E22" s="10">
        <v>0</v>
      </c>
      <c r="F22" s="10">
        <v>0</v>
      </c>
      <c r="G22" s="10">
        <v>0</v>
      </c>
      <c r="H22" s="10">
        <v>0</v>
      </c>
      <c r="I22" s="10">
        <v>0</v>
      </c>
      <c r="J22" s="10">
        <v>0</v>
      </c>
      <c r="K22" s="10">
        <v>0</v>
      </c>
      <c r="L22" s="10">
        <v>0</v>
      </c>
      <c r="M22" s="10">
        <v>0</v>
      </c>
    </row>
    <row r="23" spans="2:13">
      <c r="B23" s="11" t="s">
        <v>117</v>
      </c>
      <c r="C23" s="7" t="s">
        <v>128</v>
      </c>
      <c r="D23" s="10">
        <v>4128</v>
      </c>
      <c r="E23" s="10">
        <v>193</v>
      </c>
      <c r="F23" s="10">
        <v>3417</v>
      </c>
      <c r="G23" s="10">
        <v>625</v>
      </c>
      <c r="H23" s="10">
        <v>513</v>
      </c>
      <c r="I23" s="10">
        <v>425</v>
      </c>
      <c r="J23" s="10">
        <v>16935</v>
      </c>
      <c r="K23" s="10">
        <v>51823</v>
      </c>
      <c r="L23" s="10">
        <v>57145</v>
      </c>
      <c r="M23" s="10">
        <v>283</v>
      </c>
    </row>
    <row r="24" spans="2:13">
      <c r="B24" s="11" t="s">
        <v>119</v>
      </c>
      <c r="C24" s="7" t="s">
        <v>129</v>
      </c>
      <c r="D24" s="10">
        <v>2801</v>
      </c>
      <c r="E24" s="10">
        <v>5323</v>
      </c>
      <c r="F24" s="10">
        <v>1026</v>
      </c>
      <c r="G24" s="10">
        <v>1417</v>
      </c>
      <c r="H24" s="10">
        <v>93</v>
      </c>
      <c r="I24" s="10">
        <v>2713</v>
      </c>
      <c r="J24" s="10">
        <v>1735</v>
      </c>
      <c r="K24" s="10">
        <v>245</v>
      </c>
      <c r="L24" s="10">
        <v>15216</v>
      </c>
      <c r="M24" s="10">
        <v>0</v>
      </c>
    </row>
    <row r="25" spans="2:13">
      <c r="B25" s="11" t="s">
        <v>130</v>
      </c>
      <c r="C25" s="7" t="s">
        <v>131</v>
      </c>
      <c r="D25" s="10">
        <v>652</v>
      </c>
      <c r="E25" s="10">
        <v>493</v>
      </c>
      <c r="F25" s="10">
        <v>328</v>
      </c>
      <c r="G25" s="10">
        <v>192</v>
      </c>
      <c r="H25" s="10">
        <v>113</v>
      </c>
      <c r="I25" s="10">
        <v>0</v>
      </c>
      <c r="J25" s="10">
        <v>0</v>
      </c>
      <c r="K25" s="10">
        <v>0</v>
      </c>
      <c r="L25" s="10">
        <v>0</v>
      </c>
      <c r="M25" s="10">
        <v>0</v>
      </c>
    </row>
    <row r="26" spans="2:13">
      <c r="B26" s="11" t="s">
        <v>33</v>
      </c>
      <c r="C26" s="12" t="s">
        <v>132</v>
      </c>
      <c r="D26" s="9">
        <f>SUM(D27:D33)</f>
        <v>0</v>
      </c>
      <c r="E26" s="9">
        <f t="shared" ref="E26:H26" si="4">SUM(E27:E33)</f>
        <v>0</v>
      </c>
      <c r="F26" s="9">
        <f t="shared" si="4"/>
        <v>0</v>
      </c>
      <c r="G26" s="9">
        <f t="shared" si="4"/>
        <v>0</v>
      </c>
      <c r="H26" s="9">
        <f t="shared" si="4"/>
        <v>0</v>
      </c>
      <c r="I26" s="9">
        <f>SUM(I27:I33)</f>
        <v>0</v>
      </c>
      <c r="J26" s="9">
        <f>SUM(J27:J33)</f>
        <v>0</v>
      </c>
      <c r="K26" s="9">
        <f>SUM(K27:K33)</f>
        <v>0</v>
      </c>
      <c r="L26" s="9">
        <f>SUM(L27:L33)</f>
        <v>0</v>
      </c>
      <c r="M26" s="9">
        <f>SUM(M27:M33)</f>
        <v>0</v>
      </c>
    </row>
    <row r="27" spans="2:13">
      <c r="B27" s="11" t="s">
        <v>11</v>
      </c>
      <c r="C27" s="7" t="s">
        <v>133</v>
      </c>
      <c r="D27" s="10">
        <v>0</v>
      </c>
      <c r="E27" s="10">
        <v>0</v>
      </c>
      <c r="F27" s="10">
        <v>0</v>
      </c>
      <c r="G27" s="10">
        <v>0</v>
      </c>
      <c r="H27" s="10">
        <v>0</v>
      </c>
      <c r="I27" s="10">
        <v>0</v>
      </c>
      <c r="J27" s="10">
        <v>0</v>
      </c>
      <c r="K27" s="10">
        <v>0</v>
      </c>
      <c r="L27" s="10">
        <v>0</v>
      </c>
      <c r="M27" s="10">
        <v>0</v>
      </c>
    </row>
    <row r="28" spans="2:13">
      <c r="B28" s="11" t="s">
        <v>13</v>
      </c>
      <c r="C28" s="7" t="s">
        <v>134</v>
      </c>
      <c r="D28" s="10">
        <v>0</v>
      </c>
      <c r="E28" s="10">
        <v>0</v>
      </c>
      <c r="F28" s="10">
        <v>0</v>
      </c>
      <c r="G28" s="10">
        <v>0</v>
      </c>
      <c r="H28" s="10">
        <v>0</v>
      </c>
      <c r="I28" s="10">
        <v>0</v>
      </c>
      <c r="J28" s="10">
        <v>0</v>
      </c>
      <c r="K28" s="10">
        <v>0</v>
      </c>
      <c r="L28" s="10">
        <v>0</v>
      </c>
      <c r="M28" s="10">
        <v>0</v>
      </c>
    </row>
    <row r="29" spans="2:13">
      <c r="B29" s="11" t="s">
        <v>15</v>
      </c>
      <c r="C29" s="7" t="s">
        <v>135</v>
      </c>
      <c r="D29" s="10">
        <v>0</v>
      </c>
      <c r="E29" s="10">
        <v>0</v>
      </c>
      <c r="F29" s="10">
        <v>0</v>
      </c>
      <c r="G29" s="10">
        <v>0</v>
      </c>
      <c r="H29" s="10">
        <v>0</v>
      </c>
      <c r="I29" s="10">
        <v>0</v>
      </c>
      <c r="J29" s="10">
        <v>0</v>
      </c>
      <c r="K29" s="10">
        <v>0</v>
      </c>
      <c r="L29" s="10">
        <v>0</v>
      </c>
      <c r="M29" s="10">
        <v>0</v>
      </c>
    </row>
    <row r="30" spans="2:13">
      <c r="B30" s="11" t="s">
        <v>27</v>
      </c>
      <c r="C30" s="7" t="s">
        <v>136</v>
      </c>
      <c r="D30" s="10">
        <v>0</v>
      </c>
      <c r="E30" s="10">
        <v>0</v>
      </c>
      <c r="F30" s="10">
        <v>0</v>
      </c>
      <c r="G30" s="10">
        <v>0</v>
      </c>
      <c r="H30" s="10">
        <v>0</v>
      </c>
      <c r="I30" s="10">
        <v>0</v>
      </c>
      <c r="J30" s="10">
        <v>0</v>
      </c>
      <c r="K30" s="10">
        <v>0</v>
      </c>
      <c r="L30" s="10">
        <v>0</v>
      </c>
      <c r="M30" s="10">
        <v>0</v>
      </c>
    </row>
    <row r="31" spans="2:13">
      <c r="B31" s="11" t="s">
        <v>113</v>
      </c>
      <c r="C31" s="7" t="s">
        <v>137</v>
      </c>
      <c r="D31" s="10">
        <v>0</v>
      </c>
      <c r="E31" s="10">
        <v>0</v>
      </c>
      <c r="F31" s="10">
        <v>0</v>
      </c>
      <c r="G31" s="10">
        <v>0</v>
      </c>
      <c r="H31" s="10">
        <v>0</v>
      </c>
      <c r="I31" s="10">
        <v>0</v>
      </c>
      <c r="J31" s="10">
        <v>0</v>
      </c>
      <c r="K31" s="10">
        <v>0</v>
      </c>
      <c r="L31" s="10">
        <v>0</v>
      </c>
      <c r="M31" s="10">
        <v>0</v>
      </c>
    </row>
    <row r="32" spans="2:13">
      <c r="B32" s="11" t="s">
        <v>115</v>
      </c>
      <c r="C32" s="7" t="s">
        <v>138</v>
      </c>
      <c r="D32" s="10">
        <v>0</v>
      </c>
      <c r="E32" s="10">
        <v>0</v>
      </c>
      <c r="F32" s="10">
        <v>0</v>
      </c>
      <c r="G32" s="10">
        <v>0</v>
      </c>
      <c r="H32" s="10">
        <v>0</v>
      </c>
      <c r="I32" s="10">
        <v>0</v>
      </c>
      <c r="J32" s="10">
        <v>0</v>
      </c>
      <c r="K32" s="10">
        <v>0</v>
      </c>
      <c r="L32" s="10">
        <v>0</v>
      </c>
      <c r="M32" s="10">
        <v>0</v>
      </c>
    </row>
    <row r="33" spans="2:13">
      <c r="B33" s="11" t="s">
        <v>117</v>
      </c>
      <c r="C33" s="7" t="s">
        <v>139</v>
      </c>
      <c r="D33" s="10">
        <v>0</v>
      </c>
      <c r="E33" s="10">
        <v>0</v>
      </c>
      <c r="F33" s="10">
        <v>0</v>
      </c>
      <c r="G33" s="10">
        <v>0</v>
      </c>
      <c r="H33" s="10">
        <v>0</v>
      </c>
      <c r="I33" s="10">
        <v>0</v>
      </c>
      <c r="J33" s="10">
        <v>0</v>
      </c>
      <c r="K33" s="10">
        <v>0</v>
      </c>
      <c r="L33" s="10">
        <v>0</v>
      </c>
      <c r="M33" s="10">
        <v>0</v>
      </c>
    </row>
    <row r="34" spans="2:13">
      <c r="B34" s="5" t="s">
        <v>22</v>
      </c>
      <c r="C34" s="6" t="s">
        <v>140</v>
      </c>
      <c r="D34" s="8">
        <f>D35+D42+D51+D61</f>
        <v>69989</v>
      </c>
      <c r="E34" s="8">
        <f>E35+E42+E51+E61</f>
        <v>77665</v>
      </c>
      <c r="F34" s="8">
        <f t="shared" ref="F34:H34" si="5">F35+F42+F51+F61</f>
        <v>89365</v>
      </c>
      <c r="G34" s="8">
        <f t="shared" si="5"/>
        <v>101171</v>
      </c>
      <c r="H34" s="8">
        <f t="shared" si="5"/>
        <v>110661</v>
      </c>
      <c r="I34" s="8">
        <f>I35+I42+I51+I61</f>
        <v>119725</v>
      </c>
      <c r="J34" s="8">
        <f>J35+J42+J51+J61</f>
        <v>121107</v>
      </c>
      <c r="K34" s="8">
        <f>K35+K42+K51+K61</f>
        <v>126358</v>
      </c>
      <c r="L34" s="8">
        <f>L35+L42+L51+L61</f>
        <v>125120</v>
      </c>
      <c r="M34" s="8">
        <f>M35+M42+M51+M61</f>
        <v>136948</v>
      </c>
    </row>
    <row r="35" spans="2:13">
      <c r="B35" s="11" t="s">
        <v>3</v>
      </c>
      <c r="C35" s="12" t="s">
        <v>141</v>
      </c>
      <c r="D35" s="8">
        <f>SUM(D36:D41)</f>
        <v>25104</v>
      </c>
      <c r="E35" s="8">
        <f t="shared" ref="E35:H35" si="6">SUM(E36:E41)</f>
        <v>29283</v>
      </c>
      <c r="F35" s="8">
        <f t="shared" si="6"/>
        <v>36662</v>
      </c>
      <c r="G35" s="8">
        <f t="shared" si="6"/>
        <v>43562</v>
      </c>
      <c r="H35" s="8">
        <f t="shared" si="6"/>
        <v>45208</v>
      </c>
      <c r="I35" s="8">
        <f>SUM(I36:I41)</f>
        <v>46688</v>
      </c>
      <c r="J35" s="8">
        <f>SUM(J36:J41)</f>
        <v>49895</v>
      </c>
      <c r="K35" s="8">
        <f>SUM(K36:K41)</f>
        <v>49113</v>
      </c>
      <c r="L35" s="8">
        <f>SUM(L36:L41)</f>
        <v>53451</v>
      </c>
      <c r="M35" s="8">
        <f>SUM(M36:M41)</f>
        <v>65070</v>
      </c>
    </row>
    <row r="36" spans="2:13">
      <c r="B36" s="11" t="s">
        <v>11</v>
      </c>
      <c r="C36" s="7" t="s">
        <v>142</v>
      </c>
      <c r="D36" s="10">
        <v>6935</v>
      </c>
      <c r="E36" s="10">
        <v>10212</v>
      </c>
      <c r="F36" s="10">
        <v>8623</v>
      </c>
      <c r="G36" s="10">
        <v>9428</v>
      </c>
      <c r="H36" s="10">
        <v>13126</v>
      </c>
      <c r="I36" s="10">
        <v>14455</v>
      </c>
      <c r="J36" s="10">
        <v>17123</v>
      </c>
      <c r="K36" s="10">
        <v>15321</v>
      </c>
      <c r="L36" s="10">
        <v>15713</v>
      </c>
      <c r="M36" s="10">
        <v>23942</v>
      </c>
    </row>
    <row r="37" spans="2:13">
      <c r="B37" s="11" t="s">
        <v>13</v>
      </c>
      <c r="C37" s="7" t="s">
        <v>143</v>
      </c>
      <c r="D37" s="10">
        <v>3125</v>
      </c>
      <c r="E37" s="10">
        <v>3421</v>
      </c>
      <c r="F37" s="10">
        <v>3936</v>
      </c>
      <c r="G37" s="10">
        <v>3983</v>
      </c>
      <c r="H37" s="10">
        <v>4111</v>
      </c>
      <c r="I37" s="10">
        <v>4725</v>
      </c>
      <c r="J37" s="10">
        <v>4666</v>
      </c>
      <c r="K37" s="10">
        <v>6725</v>
      </c>
      <c r="L37" s="10">
        <v>8093</v>
      </c>
      <c r="M37" s="10">
        <v>7916</v>
      </c>
    </row>
    <row r="38" spans="2:13">
      <c r="B38" s="11" t="s">
        <v>15</v>
      </c>
      <c r="C38" s="7" t="s">
        <v>144</v>
      </c>
      <c r="D38" s="10">
        <v>7121</v>
      </c>
      <c r="E38" s="10">
        <v>7325</v>
      </c>
      <c r="F38" s="10">
        <v>11983</v>
      </c>
      <c r="G38" s="10">
        <v>15516</v>
      </c>
      <c r="H38" s="10">
        <v>13428</v>
      </c>
      <c r="I38" s="10">
        <v>12935</v>
      </c>
      <c r="J38" s="10">
        <v>12693</v>
      </c>
      <c r="K38" s="10">
        <v>12993</v>
      </c>
      <c r="L38" s="10">
        <v>15386</v>
      </c>
      <c r="M38" s="10">
        <v>19124</v>
      </c>
    </row>
    <row r="39" spans="2:13">
      <c r="B39" s="11" t="s">
        <v>27</v>
      </c>
      <c r="C39" s="7" t="s">
        <v>145</v>
      </c>
      <c r="D39" s="10">
        <v>0</v>
      </c>
      <c r="E39" s="10">
        <v>0</v>
      </c>
      <c r="F39" s="10">
        <v>0</v>
      </c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10">
        <v>0</v>
      </c>
      <c r="M39" s="10">
        <v>0</v>
      </c>
    </row>
    <row r="40" spans="2:13">
      <c r="B40" s="11" t="s">
        <v>113</v>
      </c>
      <c r="C40" s="7" t="s">
        <v>146</v>
      </c>
      <c r="D40" s="13">
        <v>7923</v>
      </c>
      <c r="E40" s="10">
        <v>8325</v>
      </c>
      <c r="F40" s="13">
        <v>12117</v>
      </c>
      <c r="G40" s="10">
        <v>14635</v>
      </c>
      <c r="H40" s="10">
        <v>14543</v>
      </c>
      <c r="I40" s="13">
        <v>14548</v>
      </c>
      <c r="J40" s="10">
        <v>15285</v>
      </c>
      <c r="K40" s="13">
        <v>14035</v>
      </c>
      <c r="L40" s="10">
        <v>14231</v>
      </c>
      <c r="M40" s="10">
        <v>13483</v>
      </c>
    </row>
    <row r="41" spans="2:13">
      <c r="B41" s="11" t="s">
        <v>115</v>
      </c>
      <c r="C41" s="7" t="s">
        <v>147</v>
      </c>
      <c r="D41" s="10">
        <v>0</v>
      </c>
      <c r="E41" s="10">
        <v>0</v>
      </c>
      <c r="F41" s="10">
        <v>3</v>
      </c>
      <c r="G41" s="10">
        <v>0</v>
      </c>
      <c r="H41" s="10">
        <v>0</v>
      </c>
      <c r="I41" s="10">
        <v>25</v>
      </c>
      <c r="J41" s="10">
        <v>128</v>
      </c>
      <c r="K41" s="10">
        <v>39</v>
      </c>
      <c r="L41" s="10">
        <v>28</v>
      </c>
      <c r="M41" s="10">
        <v>605</v>
      </c>
    </row>
    <row r="42" spans="2:13">
      <c r="B42" s="11" t="s">
        <v>9</v>
      </c>
      <c r="C42" s="12" t="s">
        <v>148</v>
      </c>
      <c r="D42" s="9">
        <f>SUM(D43:D50)</f>
        <v>238</v>
      </c>
      <c r="E42" s="9">
        <f t="shared" ref="E42:H42" si="7">SUM(E43:E50)</f>
        <v>325</v>
      </c>
      <c r="F42" s="9">
        <f t="shared" si="7"/>
        <v>363</v>
      </c>
      <c r="G42" s="9">
        <f t="shared" si="7"/>
        <v>245</v>
      </c>
      <c r="H42" s="9">
        <f t="shared" si="7"/>
        <v>125</v>
      </c>
      <c r="I42" s="9">
        <f>SUM(I43:I50)</f>
        <v>516</v>
      </c>
      <c r="J42" s="9">
        <f>SUM(J43:J50)</f>
        <v>420</v>
      </c>
      <c r="K42" s="9">
        <f>SUM(K43:K50)</f>
        <v>196</v>
      </c>
      <c r="L42" s="9">
        <f>SUM(L43:L50)</f>
        <v>158</v>
      </c>
      <c r="M42" s="9">
        <f>SUM(M43:M50)</f>
        <v>183</v>
      </c>
    </row>
    <row r="43" spans="2:13">
      <c r="B43" s="11" t="s">
        <v>11</v>
      </c>
      <c r="C43" s="7" t="s">
        <v>149</v>
      </c>
      <c r="D43" s="10">
        <v>238</v>
      </c>
      <c r="E43" s="10">
        <v>325</v>
      </c>
      <c r="F43" s="10">
        <v>363</v>
      </c>
      <c r="G43" s="10">
        <v>245</v>
      </c>
      <c r="H43" s="10">
        <v>125</v>
      </c>
      <c r="I43" s="10"/>
      <c r="J43" s="10"/>
      <c r="K43" s="10"/>
      <c r="L43" s="10"/>
      <c r="M43" s="10"/>
    </row>
    <row r="44" spans="2:13">
      <c r="B44" s="11" t="s">
        <v>13</v>
      </c>
      <c r="C44" s="7" t="s">
        <v>150</v>
      </c>
      <c r="D44" s="10">
        <v>0</v>
      </c>
      <c r="E44" s="10">
        <v>0</v>
      </c>
      <c r="F44" s="10">
        <v>0</v>
      </c>
      <c r="G44" s="10">
        <v>0</v>
      </c>
      <c r="H44" s="10">
        <v>0</v>
      </c>
      <c r="I44" s="10"/>
      <c r="J44" s="10"/>
      <c r="K44" s="10"/>
      <c r="L44" s="10"/>
      <c r="M44" s="10"/>
    </row>
    <row r="45" spans="2:13">
      <c r="B45" s="11" t="s">
        <v>15</v>
      </c>
      <c r="C45" s="7" t="s">
        <v>151</v>
      </c>
      <c r="D45" s="10">
        <v>0</v>
      </c>
      <c r="E45" s="10">
        <v>0</v>
      </c>
      <c r="F45" s="10">
        <v>0</v>
      </c>
      <c r="G45" s="10">
        <v>0</v>
      </c>
      <c r="H45" s="10">
        <v>0</v>
      </c>
      <c r="I45" s="10"/>
      <c r="J45" s="10"/>
      <c r="K45" s="10"/>
      <c r="L45" s="10"/>
      <c r="M45" s="10"/>
    </row>
    <row r="46" spans="2:13" ht="27.75" customHeight="1">
      <c r="B46" s="11" t="s">
        <v>27</v>
      </c>
      <c r="C46" s="32" t="s">
        <v>152</v>
      </c>
      <c r="D46" s="10">
        <v>0</v>
      </c>
      <c r="E46" s="10">
        <v>0</v>
      </c>
      <c r="F46" s="10">
        <v>0</v>
      </c>
      <c r="G46" s="10">
        <v>0</v>
      </c>
      <c r="H46" s="10">
        <v>0</v>
      </c>
      <c r="I46" s="10"/>
      <c r="J46" s="10"/>
      <c r="K46" s="10"/>
      <c r="L46" s="10"/>
      <c r="M46" s="10"/>
    </row>
    <row r="47" spans="2:13">
      <c r="B47" s="11" t="s">
        <v>113</v>
      </c>
      <c r="C47" s="7" t="s">
        <v>153</v>
      </c>
      <c r="D47" s="10">
        <v>0</v>
      </c>
      <c r="E47" s="10">
        <v>0</v>
      </c>
      <c r="F47" s="10">
        <v>0</v>
      </c>
      <c r="G47" s="10">
        <v>0</v>
      </c>
      <c r="H47" s="10">
        <v>0</v>
      </c>
      <c r="I47" s="10">
        <v>516</v>
      </c>
      <c r="J47" s="10">
        <v>420</v>
      </c>
      <c r="K47" s="10">
        <v>196</v>
      </c>
      <c r="L47" s="10">
        <v>158</v>
      </c>
      <c r="M47" s="10">
        <v>183</v>
      </c>
    </row>
    <row r="48" spans="2:13">
      <c r="B48" s="11" t="s">
        <v>115</v>
      </c>
      <c r="C48" s="7" t="s">
        <v>154</v>
      </c>
      <c r="D48" s="10">
        <v>0</v>
      </c>
      <c r="E48" s="10">
        <v>0</v>
      </c>
      <c r="F48" s="10">
        <v>0</v>
      </c>
      <c r="G48" s="10">
        <v>0</v>
      </c>
      <c r="H48" s="10">
        <v>0</v>
      </c>
      <c r="I48" s="10"/>
      <c r="J48" s="10"/>
      <c r="K48" s="10"/>
      <c r="L48" s="10"/>
      <c r="M48" s="10"/>
    </row>
    <row r="49" spans="2:13">
      <c r="B49" s="11" t="s">
        <v>117</v>
      </c>
      <c r="C49" s="7" t="s">
        <v>155</v>
      </c>
      <c r="D49" s="10">
        <v>0</v>
      </c>
      <c r="E49" s="10">
        <v>0</v>
      </c>
      <c r="F49" s="10">
        <v>0</v>
      </c>
      <c r="G49" s="10">
        <v>0</v>
      </c>
      <c r="H49" s="10">
        <v>0</v>
      </c>
      <c r="I49" s="10"/>
      <c r="J49" s="10"/>
      <c r="K49" s="10"/>
      <c r="L49" s="10"/>
      <c r="M49" s="10"/>
    </row>
    <row r="50" spans="2:13">
      <c r="B50" s="11" t="s">
        <v>119</v>
      </c>
      <c r="C50" s="7" t="s">
        <v>156</v>
      </c>
      <c r="D50" s="10">
        <v>0</v>
      </c>
      <c r="E50" s="10">
        <v>0</v>
      </c>
      <c r="F50" s="10">
        <v>0</v>
      </c>
      <c r="G50" s="10">
        <v>0</v>
      </c>
      <c r="H50" s="10">
        <v>0</v>
      </c>
      <c r="I50" s="10"/>
      <c r="J50" s="10"/>
      <c r="K50" s="10"/>
      <c r="L50" s="10"/>
      <c r="M50" s="10"/>
    </row>
    <row r="51" spans="2:13">
      <c r="B51" s="11" t="s">
        <v>33</v>
      </c>
      <c r="C51" s="12" t="s">
        <v>157</v>
      </c>
      <c r="D51" s="8">
        <f>SUM(D52:D60)</f>
        <v>26149</v>
      </c>
      <c r="E51" s="8">
        <f t="shared" ref="E51:H51" si="8">SUM(E52:E60)</f>
        <v>29396</v>
      </c>
      <c r="F51" s="8">
        <f t="shared" si="8"/>
        <v>37374</v>
      </c>
      <c r="G51" s="8">
        <f t="shared" si="8"/>
        <v>43095</v>
      </c>
      <c r="H51" s="8">
        <f t="shared" si="8"/>
        <v>46209</v>
      </c>
      <c r="I51" s="8">
        <f>SUM(I52:I60)</f>
        <v>52633</v>
      </c>
      <c r="J51" s="8">
        <f>SUM(J52:J60)</f>
        <v>49072</v>
      </c>
      <c r="K51" s="8">
        <f>SUM(K52:K60)</f>
        <v>50983</v>
      </c>
      <c r="L51" s="8">
        <f>SUM(L52:L60)</f>
        <v>55565</v>
      </c>
      <c r="M51" s="8">
        <f>SUM(M52:M60)</f>
        <v>64035</v>
      </c>
    </row>
    <row r="52" spans="2:13">
      <c r="B52" s="11" t="s">
        <v>11</v>
      </c>
      <c r="C52" s="7" t="s">
        <v>149</v>
      </c>
      <c r="D52" s="13">
        <v>23145</v>
      </c>
      <c r="E52" s="10">
        <v>27262</v>
      </c>
      <c r="F52" s="13">
        <v>34148</v>
      </c>
      <c r="G52" s="13">
        <v>39925</v>
      </c>
      <c r="H52" s="13">
        <v>41013</v>
      </c>
      <c r="I52" s="13">
        <v>45523</v>
      </c>
      <c r="J52" s="10">
        <v>44538</v>
      </c>
      <c r="K52" s="13">
        <f>45562+2612</f>
        <v>48174</v>
      </c>
      <c r="L52" s="13">
        <f>46739+3052</f>
        <v>49791</v>
      </c>
      <c r="M52" s="13">
        <f>56428+3319</f>
        <v>59747</v>
      </c>
    </row>
    <row r="53" spans="2:13">
      <c r="B53" s="11" t="s">
        <v>13</v>
      </c>
      <c r="C53" s="7" t="s">
        <v>150</v>
      </c>
      <c r="D53" s="10">
        <v>0</v>
      </c>
      <c r="E53" s="10">
        <v>0</v>
      </c>
      <c r="F53" s="10">
        <v>0</v>
      </c>
      <c r="G53" s="10">
        <v>0</v>
      </c>
      <c r="H53" s="10">
        <v>0</v>
      </c>
      <c r="I53" s="10"/>
      <c r="J53" s="10"/>
      <c r="K53" s="10"/>
      <c r="L53" s="10"/>
      <c r="M53" s="10"/>
    </row>
    <row r="54" spans="2:13">
      <c r="B54" s="11" t="s">
        <v>15</v>
      </c>
      <c r="C54" s="7" t="s">
        <v>151</v>
      </c>
      <c r="D54" s="10">
        <v>0</v>
      </c>
      <c r="E54" s="10">
        <v>0</v>
      </c>
      <c r="F54" s="10">
        <v>0</v>
      </c>
      <c r="G54" s="10">
        <v>0</v>
      </c>
      <c r="H54" s="10">
        <v>0</v>
      </c>
      <c r="I54" s="10"/>
      <c r="J54" s="10"/>
      <c r="K54" s="10"/>
      <c r="L54" s="10"/>
      <c r="M54" s="10"/>
    </row>
    <row r="55" spans="2:13" ht="30.75" customHeight="1">
      <c r="B55" s="11" t="s">
        <v>27</v>
      </c>
      <c r="C55" s="32" t="s">
        <v>152</v>
      </c>
      <c r="D55" s="10">
        <v>0</v>
      </c>
      <c r="E55" s="10">
        <v>0</v>
      </c>
      <c r="F55" s="10">
        <v>0</v>
      </c>
      <c r="G55" s="10">
        <v>0</v>
      </c>
      <c r="H55" s="10">
        <v>0</v>
      </c>
      <c r="I55" s="10"/>
      <c r="J55" s="10"/>
      <c r="K55" s="10"/>
      <c r="L55" s="10"/>
      <c r="M55" s="10"/>
    </row>
    <row r="56" spans="2:13">
      <c r="B56" s="11" t="s">
        <v>113</v>
      </c>
      <c r="C56" s="7" t="s">
        <v>158</v>
      </c>
      <c r="D56" s="10">
        <v>0</v>
      </c>
      <c r="E56" s="10">
        <v>0</v>
      </c>
      <c r="F56" s="10">
        <v>0</v>
      </c>
      <c r="G56" s="10">
        <v>0</v>
      </c>
      <c r="H56" s="10">
        <v>0</v>
      </c>
      <c r="I56" s="10"/>
      <c r="J56" s="10"/>
      <c r="K56" s="10"/>
      <c r="L56" s="10"/>
      <c r="M56" s="10"/>
    </row>
    <row r="57" spans="2:13">
      <c r="B57" s="11" t="s">
        <v>115</v>
      </c>
      <c r="C57" s="7" t="s">
        <v>159</v>
      </c>
      <c r="D57" s="10">
        <v>273</v>
      </c>
      <c r="E57" s="10">
        <v>826</v>
      </c>
      <c r="F57" s="10">
        <v>1623</v>
      </c>
      <c r="G57" s="10">
        <v>248</v>
      </c>
      <c r="H57" s="10">
        <v>1725</v>
      </c>
      <c r="I57" s="10">
        <v>2712</v>
      </c>
      <c r="J57" s="10">
        <v>56</v>
      </c>
      <c r="K57" s="10">
        <v>82</v>
      </c>
      <c r="L57" s="10">
        <v>2089</v>
      </c>
      <c r="M57" s="10">
        <v>1423</v>
      </c>
    </row>
    <row r="58" spans="2:13">
      <c r="B58" s="11" t="s">
        <v>117</v>
      </c>
      <c r="C58" s="7" t="s">
        <v>160</v>
      </c>
      <c r="D58" s="10">
        <v>693</v>
      </c>
      <c r="E58" s="10">
        <v>328</v>
      </c>
      <c r="F58" s="10">
        <v>745</v>
      </c>
      <c r="G58" s="10">
        <v>1926</v>
      </c>
      <c r="H58" s="10">
        <v>2455</v>
      </c>
      <c r="I58" s="10">
        <v>2535</v>
      </c>
      <c r="J58" s="10">
        <v>3094</v>
      </c>
      <c r="K58" s="10">
        <v>1832</v>
      </c>
      <c r="L58" s="10">
        <v>3265</v>
      </c>
      <c r="M58" s="10">
        <v>2621</v>
      </c>
    </row>
    <row r="59" spans="2:13">
      <c r="B59" s="11" t="s">
        <v>119</v>
      </c>
      <c r="C59" s="7" t="s">
        <v>154</v>
      </c>
      <c r="D59" s="10">
        <v>1325</v>
      </c>
      <c r="E59" s="10">
        <v>485</v>
      </c>
      <c r="F59" s="10">
        <v>322</v>
      </c>
      <c r="G59" s="10">
        <v>268</v>
      </c>
      <c r="H59" s="10">
        <v>453</v>
      </c>
      <c r="I59" s="10">
        <v>28</v>
      </c>
      <c r="J59" s="10">
        <v>63</v>
      </c>
      <c r="K59" s="10">
        <v>32</v>
      </c>
      <c r="L59" s="10">
        <v>25</v>
      </c>
      <c r="M59" s="10">
        <v>16</v>
      </c>
    </row>
    <row r="60" spans="2:13">
      <c r="B60" s="11" t="s">
        <v>130</v>
      </c>
      <c r="C60" s="7" t="s">
        <v>155</v>
      </c>
      <c r="D60" s="10">
        <v>713</v>
      </c>
      <c r="E60" s="10">
        <v>495</v>
      </c>
      <c r="F60" s="10">
        <v>536</v>
      </c>
      <c r="G60" s="10">
        <v>728</v>
      </c>
      <c r="H60" s="10">
        <v>563</v>
      </c>
      <c r="I60" s="10">
        <v>1835</v>
      </c>
      <c r="J60" s="10">
        <v>1321</v>
      </c>
      <c r="K60" s="10">
        <v>863</v>
      </c>
      <c r="L60" s="10">
        <v>395</v>
      </c>
      <c r="M60" s="10">
        <v>228</v>
      </c>
    </row>
    <row r="61" spans="2:13">
      <c r="B61" s="11" t="s">
        <v>43</v>
      </c>
      <c r="C61" s="12" t="s">
        <v>161</v>
      </c>
      <c r="D61" s="9">
        <f>SUM(D62:D65)</f>
        <v>18498</v>
      </c>
      <c r="E61" s="9">
        <f t="shared" ref="E61:H61" si="9">SUM(E62:E65)</f>
        <v>18661</v>
      </c>
      <c r="F61" s="9">
        <f t="shared" si="9"/>
        <v>14966</v>
      </c>
      <c r="G61" s="9">
        <f t="shared" si="9"/>
        <v>14269</v>
      </c>
      <c r="H61" s="9">
        <f t="shared" si="9"/>
        <v>19119</v>
      </c>
      <c r="I61" s="9">
        <f>SUM(I62:I65)</f>
        <v>19888</v>
      </c>
      <c r="J61" s="9">
        <f>SUM(J62:J65)</f>
        <v>21720</v>
      </c>
      <c r="K61" s="9">
        <f>SUM(K62:K65)</f>
        <v>26066</v>
      </c>
      <c r="L61" s="9">
        <f>SUM(L62:L65)</f>
        <v>15946</v>
      </c>
      <c r="M61" s="9">
        <f>SUM(M62:M65)</f>
        <v>7660</v>
      </c>
    </row>
    <row r="62" spans="2:13">
      <c r="B62" s="11" t="s">
        <v>11</v>
      </c>
      <c r="C62" s="7" t="s">
        <v>162</v>
      </c>
      <c r="D62" s="10">
        <v>935</v>
      </c>
      <c r="E62" s="10">
        <v>726</v>
      </c>
      <c r="F62" s="10">
        <v>713</v>
      </c>
      <c r="G62" s="10">
        <v>784</v>
      </c>
      <c r="H62" s="10">
        <v>1121</v>
      </c>
      <c r="I62" s="10">
        <v>623</v>
      </c>
      <c r="J62" s="10">
        <v>685</v>
      </c>
      <c r="K62" s="10">
        <v>643</v>
      </c>
      <c r="L62" s="10">
        <v>628</v>
      </c>
      <c r="M62" s="10">
        <v>935</v>
      </c>
    </row>
    <row r="63" spans="2:13">
      <c r="B63" s="11" t="s">
        <v>13</v>
      </c>
      <c r="C63" s="7" t="s">
        <v>163</v>
      </c>
      <c r="D63" s="10">
        <v>17563</v>
      </c>
      <c r="E63" s="10">
        <v>17935</v>
      </c>
      <c r="F63" s="10">
        <v>14253</v>
      </c>
      <c r="G63" s="10">
        <v>13485</v>
      </c>
      <c r="H63" s="10">
        <v>17998</v>
      </c>
      <c r="I63" s="10">
        <v>19265</v>
      </c>
      <c r="J63" s="10">
        <v>21035</v>
      </c>
      <c r="K63" s="10">
        <v>25423</v>
      </c>
      <c r="L63" s="10">
        <v>15318</v>
      </c>
      <c r="M63" s="10">
        <v>6725</v>
      </c>
    </row>
    <row r="64" spans="2:13">
      <c r="B64" s="11" t="s">
        <v>15</v>
      </c>
      <c r="C64" s="7" t="s">
        <v>164</v>
      </c>
      <c r="D64" s="10">
        <v>0</v>
      </c>
      <c r="E64" s="10">
        <v>0</v>
      </c>
      <c r="F64" s="10">
        <v>0</v>
      </c>
      <c r="G64" s="10">
        <v>0</v>
      </c>
      <c r="H64" s="10">
        <v>0</v>
      </c>
      <c r="I64" s="10">
        <v>0</v>
      </c>
      <c r="J64" s="10">
        <v>0</v>
      </c>
      <c r="K64" s="10">
        <v>0</v>
      </c>
      <c r="L64" s="10">
        <v>0</v>
      </c>
      <c r="M64" s="10">
        <v>0</v>
      </c>
    </row>
    <row r="65" spans="1:13">
      <c r="B65" s="11" t="s">
        <v>27</v>
      </c>
      <c r="C65" s="7" t="s">
        <v>165</v>
      </c>
      <c r="D65" s="10">
        <v>0</v>
      </c>
      <c r="E65" s="10">
        <v>0</v>
      </c>
      <c r="F65" s="10">
        <v>0</v>
      </c>
      <c r="G65" s="10">
        <v>0</v>
      </c>
      <c r="H65" s="10">
        <v>0</v>
      </c>
      <c r="I65" s="10">
        <v>0</v>
      </c>
      <c r="J65" s="10">
        <v>0</v>
      </c>
      <c r="K65" s="10">
        <v>0</v>
      </c>
      <c r="L65" s="10">
        <v>0</v>
      </c>
      <c r="M65" s="10">
        <v>0</v>
      </c>
    </row>
    <row r="66" spans="1:13">
      <c r="B66" s="5" t="s">
        <v>166</v>
      </c>
      <c r="C66" s="6" t="s">
        <v>167</v>
      </c>
      <c r="D66" s="9">
        <f>SUM(D67:D69)</f>
        <v>4090</v>
      </c>
      <c r="E66" s="9">
        <f t="shared" ref="E66:H66" si="10">SUM(E67:E69)</f>
        <v>5256</v>
      </c>
      <c r="F66" s="9">
        <f t="shared" si="10"/>
        <v>6229</v>
      </c>
      <c r="G66" s="9">
        <f t="shared" si="10"/>
        <v>7447</v>
      </c>
      <c r="H66" s="9">
        <f t="shared" si="10"/>
        <v>9266</v>
      </c>
      <c r="I66" s="9">
        <f>SUM(I67:I69)</f>
        <v>8463</v>
      </c>
      <c r="J66" s="9">
        <f>SUM(J67:J69)</f>
        <v>25158</v>
      </c>
      <c r="K66" s="9">
        <f>SUM(K67:K69)</f>
        <v>17748</v>
      </c>
      <c r="L66" s="9">
        <f>SUM(L67:L69)</f>
        <v>14625</v>
      </c>
      <c r="M66" s="9">
        <f>SUM(M67:M69)</f>
        <v>10861</v>
      </c>
    </row>
    <row r="67" spans="1:13">
      <c r="B67" s="11" t="s">
        <v>11</v>
      </c>
      <c r="C67" s="7" t="s">
        <v>168</v>
      </c>
      <c r="D67" s="10">
        <v>3845</v>
      </c>
      <c r="E67" s="10">
        <v>4628</v>
      </c>
      <c r="F67" s="10">
        <v>5435</v>
      </c>
      <c r="G67" s="10">
        <v>6234</v>
      </c>
      <c r="H67" s="10">
        <v>8421</v>
      </c>
      <c r="I67" s="10">
        <v>7638</v>
      </c>
      <c r="J67" s="10">
        <v>7326</v>
      </c>
      <c r="K67" s="10">
        <v>14253</v>
      </c>
      <c r="L67" s="10">
        <v>11142</v>
      </c>
      <c r="M67" s="10">
        <v>8329</v>
      </c>
    </row>
    <row r="68" spans="1:13">
      <c r="B68" s="11" t="s">
        <v>13</v>
      </c>
      <c r="C68" s="7" t="s">
        <v>169</v>
      </c>
      <c r="D68" s="10">
        <v>0</v>
      </c>
      <c r="E68" s="10">
        <v>0</v>
      </c>
      <c r="F68" s="10">
        <v>0</v>
      </c>
      <c r="G68" s="10">
        <v>0</v>
      </c>
      <c r="H68" s="10">
        <v>0</v>
      </c>
      <c r="I68" s="10">
        <v>0</v>
      </c>
      <c r="J68" s="10">
        <v>0</v>
      </c>
      <c r="K68" s="10">
        <v>0</v>
      </c>
      <c r="L68" s="10">
        <v>0</v>
      </c>
      <c r="M68" s="10">
        <v>0</v>
      </c>
    </row>
    <row r="69" spans="1:13">
      <c r="B69" s="11" t="s">
        <v>15</v>
      </c>
      <c r="C69" s="7" t="s">
        <v>170</v>
      </c>
      <c r="D69" s="10">
        <v>245</v>
      </c>
      <c r="E69" s="10">
        <v>628</v>
      </c>
      <c r="F69" s="10">
        <v>794</v>
      </c>
      <c r="G69" s="10">
        <v>1213</v>
      </c>
      <c r="H69" s="10">
        <v>845</v>
      </c>
      <c r="I69" s="10">
        <v>825</v>
      </c>
      <c r="J69" s="10">
        <v>17832</v>
      </c>
      <c r="K69" s="10">
        <v>3495</v>
      </c>
      <c r="L69" s="10">
        <v>3483</v>
      </c>
      <c r="M69" s="10">
        <v>2532</v>
      </c>
    </row>
    <row r="70" spans="1:13">
      <c r="A70" s="4"/>
      <c r="B70" s="5"/>
      <c r="C70" s="6"/>
      <c r="D70" s="33"/>
      <c r="E70" s="33"/>
      <c r="F70" s="33"/>
      <c r="G70" s="33"/>
      <c r="H70" s="7"/>
      <c r="I70" s="34"/>
      <c r="J70" s="34"/>
      <c r="K70" s="34"/>
      <c r="L70" s="34"/>
      <c r="M70" s="4"/>
    </row>
    <row r="71" spans="1:13" ht="20.25" customHeight="1">
      <c r="B71" s="5" t="s">
        <v>2</v>
      </c>
      <c r="C71" s="6" t="s">
        <v>171</v>
      </c>
      <c r="D71" s="5">
        <v>2002</v>
      </c>
      <c r="E71" s="5">
        <v>2003</v>
      </c>
      <c r="F71" s="5">
        <v>2004</v>
      </c>
      <c r="G71" s="5">
        <v>2005</v>
      </c>
      <c r="H71" s="5">
        <v>2006</v>
      </c>
      <c r="I71" s="5">
        <v>2007</v>
      </c>
      <c r="J71" s="5">
        <v>2008</v>
      </c>
      <c r="K71" s="5">
        <v>2009</v>
      </c>
      <c r="L71" s="5">
        <v>2010</v>
      </c>
      <c r="M71" s="5">
        <v>2011</v>
      </c>
    </row>
    <row r="72" spans="1:13">
      <c r="B72" s="7"/>
      <c r="C72" s="6" t="s">
        <v>172</v>
      </c>
      <c r="D72" s="8">
        <f>D73+D90+D123</f>
        <v>152051.39500000002</v>
      </c>
      <c r="E72" s="8">
        <f t="shared" ref="E72:H72" si="11">E73+E90+E123</f>
        <v>193206.505</v>
      </c>
      <c r="F72" s="8">
        <f t="shared" si="11"/>
        <v>211869.85700000002</v>
      </c>
      <c r="G72" s="8">
        <f t="shared" si="11"/>
        <v>220504.83600000001</v>
      </c>
      <c r="H72" s="8">
        <f t="shared" si="11"/>
        <v>241979.72500000001</v>
      </c>
      <c r="I72" s="8">
        <f>I73+I90+I123</f>
        <v>244339</v>
      </c>
      <c r="J72" s="8">
        <f>J73+J90+J123</f>
        <v>271542</v>
      </c>
      <c r="K72" s="8">
        <f>K73+K90+K123</f>
        <v>318631</v>
      </c>
      <c r="L72" s="8">
        <f>L73+L90+L123</f>
        <v>362201</v>
      </c>
      <c r="M72" s="8">
        <f>M73+M90+M123</f>
        <v>393297</v>
      </c>
    </row>
    <row r="73" spans="1:13">
      <c r="B73" s="5" t="s">
        <v>5</v>
      </c>
      <c r="C73" s="6" t="s">
        <v>173</v>
      </c>
      <c r="D73" s="8">
        <f>D74+D78+D83+D86+D89</f>
        <v>95258.395000000004</v>
      </c>
      <c r="E73" s="8">
        <f t="shared" ref="E73:H73" si="12">E74+E78+E83+E86+E89</f>
        <v>119053.505</v>
      </c>
      <c r="F73" s="8">
        <f t="shared" si="12"/>
        <v>134771.85700000002</v>
      </c>
      <c r="G73" s="8">
        <f t="shared" si="12"/>
        <v>154213.83600000001</v>
      </c>
      <c r="H73" s="8">
        <f t="shared" si="12"/>
        <v>163022.72500000001</v>
      </c>
      <c r="I73" s="8">
        <f>I74+I78+I83+I86+I89</f>
        <v>170212</v>
      </c>
      <c r="J73" s="8">
        <f>J74+J78+J83+J86+J89</f>
        <v>192244</v>
      </c>
      <c r="K73" s="8">
        <f>K74+K78+K83+K86+K89</f>
        <v>205169</v>
      </c>
      <c r="L73" s="8">
        <f>L74+L78+L83+L86+L89</f>
        <v>212979</v>
      </c>
      <c r="M73" s="8">
        <f>M74+M78+M83+M86+M89</f>
        <v>206925</v>
      </c>
    </row>
    <row r="74" spans="1:13">
      <c r="B74" s="11" t="s">
        <v>3</v>
      </c>
      <c r="C74" s="12" t="s">
        <v>174</v>
      </c>
      <c r="D74" s="8">
        <f>SUM(D75:D77)</f>
        <v>12000</v>
      </c>
      <c r="E74" s="8">
        <f t="shared" ref="E74:H74" si="13">SUM(E75:E77)</f>
        <v>12000</v>
      </c>
      <c r="F74" s="8">
        <f t="shared" si="13"/>
        <v>12000</v>
      </c>
      <c r="G74" s="8">
        <f t="shared" si="13"/>
        <v>12000</v>
      </c>
      <c r="H74" s="8">
        <f t="shared" si="13"/>
        <v>12000</v>
      </c>
      <c r="I74" s="8">
        <f>SUM(I75:I77)</f>
        <v>12000</v>
      </c>
      <c r="J74" s="8">
        <f>SUM(J75:J77)</f>
        <v>12000</v>
      </c>
      <c r="K74" s="8">
        <f>SUM(K75:K77)</f>
        <v>12000</v>
      </c>
      <c r="L74" s="8">
        <f>SUM(L75:L77)</f>
        <v>12000</v>
      </c>
      <c r="M74" s="8">
        <f>SUM(M75:M77)</f>
        <v>12000</v>
      </c>
    </row>
    <row r="75" spans="1:13">
      <c r="B75" s="11" t="s">
        <v>11</v>
      </c>
      <c r="C75" s="7" t="s">
        <v>175</v>
      </c>
      <c r="D75" s="13">
        <v>12000</v>
      </c>
      <c r="E75" s="13">
        <v>12000</v>
      </c>
      <c r="F75" s="13">
        <v>12000</v>
      </c>
      <c r="G75" s="13">
        <v>12000</v>
      </c>
      <c r="H75" s="13">
        <v>12000</v>
      </c>
      <c r="I75" s="13">
        <v>12000</v>
      </c>
      <c r="J75" s="13">
        <v>12000</v>
      </c>
      <c r="K75" s="13">
        <v>12000</v>
      </c>
      <c r="L75" s="13">
        <v>12000</v>
      </c>
      <c r="M75" s="13">
        <v>12000</v>
      </c>
    </row>
    <row r="76" spans="1:13">
      <c r="B76" s="11" t="s">
        <v>13</v>
      </c>
      <c r="C76" s="7" t="s">
        <v>176</v>
      </c>
      <c r="D76" s="10">
        <v>0</v>
      </c>
      <c r="E76" s="10">
        <v>0</v>
      </c>
      <c r="F76" s="10">
        <v>0</v>
      </c>
      <c r="G76" s="10">
        <v>0</v>
      </c>
      <c r="H76" s="10">
        <v>0</v>
      </c>
      <c r="I76" s="10">
        <v>0</v>
      </c>
      <c r="J76" s="10">
        <v>0</v>
      </c>
      <c r="K76" s="10">
        <v>0</v>
      </c>
      <c r="L76" s="10">
        <v>0</v>
      </c>
      <c r="M76" s="10">
        <v>0</v>
      </c>
    </row>
    <row r="77" spans="1:13">
      <c r="B77" s="11" t="s">
        <v>15</v>
      </c>
      <c r="C77" s="7" t="s">
        <v>177</v>
      </c>
      <c r="D77" s="10">
        <v>0</v>
      </c>
      <c r="E77" s="10">
        <v>0</v>
      </c>
      <c r="F77" s="10">
        <v>0</v>
      </c>
      <c r="G77" s="10">
        <v>0</v>
      </c>
      <c r="H77" s="10">
        <v>0</v>
      </c>
      <c r="I77" s="10">
        <v>0</v>
      </c>
      <c r="J77" s="10">
        <v>0</v>
      </c>
      <c r="K77" s="10">
        <v>0</v>
      </c>
      <c r="L77" s="10">
        <v>0</v>
      </c>
      <c r="M77" s="10">
        <v>0</v>
      </c>
    </row>
    <row r="78" spans="1:13">
      <c r="B78" s="11" t="s">
        <v>9</v>
      </c>
      <c r="C78" s="12" t="s">
        <v>178</v>
      </c>
      <c r="D78" s="9">
        <f>SUM(D79:D82)</f>
        <v>0</v>
      </c>
      <c r="E78" s="9">
        <f t="shared" ref="E78:H78" si="14">SUM(E79:E82)</f>
        <v>0</v>
      </c>
      <c r="F78" s="9">
        <f t="shared" si="14"/>
        <v>0</v>
      </c>
      <c r="G78" s="9">
        <f t="shared" si="14"/>
        <v>0</v>
      </c>
      <c r="H78" s="9">
        <f t="shared" si="14"/>
        <v>0</v>
      </c>
      <c r="I78" s="9">
        <f>SUM(I79:I82)</f>
        <v>0</v>
      </c>
      <c r="J78" s="9">
        <f>SUM(J79:J82)</f>
        <v>0</v>
      </c>
      <c r="K78" s="9">
        <f>SUM(K79:K82)</f>
        <v>0</v>
      </c>
      <c r="L78" s="9">
        <f>SUM(L79:L82)</f>
        <v>0</v>
      </c>
      <c r="M78" s="9">
        <f>SUM(M79:M82)</f>
        <v>0</v>
      </c>
    </row>
    <row r="79" spans="1:13">
      <c r="B79" s="11" t="s">
        <v>11</v>
      </c>
      <c r="C79" s="7" t="s">
        <v>179</v>
      </c>
      <c r="D79" s="10">
        <v>0</v>
      </c>
      <c r="E79" s="10">
        <v>0</v>
      </c>
      <c r="F79" s="10">
        <v>0</v>
      </c>
      <c r="G79" s="10">
        <v>0</v>
      </c>
      <c r="H79" s="10">
        <v>0</v>
      </c>
      <c r="I79" s="10">
        <v>0</v>
      </c>
      <c r="J79" s="10">
        <v>0</v>
      </c>
      <c r="K79" s="10">
        <v>0</v>
      </c>
      <c r="L79" s="10">
        <v>0</v>
      </c>
      <c r="M79" s="10">
        <v>0</v>
      </c>
    </row>
    <row r="80" spans="1:13">
      <c r="B80" s="11" t="s">
        <v>13</v>
      </c>
      <c r="C80" s="7" t="s">
        <v>180</v>
      </c>
      <c r="D80" s="10">
        <v>0</v>
      </c>
      <c r="E80" s="10">
        <v>0</v>
      </c>
      <c r="F80" s="10">
        <v>0</v>
      </c>
      <c r="G80" s="10">
        <v>0</v>
      </c>
      <c r="H80" s="10">
        <v>0</v>
      </c>
      <c r="I80" s="10">
        <v>0</v>
      </c>
      <c r="J80" s="10">
        <v>0</v>
      </c>
      <c r="K80" s="10">
        <v>0</v>
      </c>
      <c r="L80" s="10">
        <v>0</v>
      </c>
      <c r="M80" s="10">
        <v>0</v>
      </c>
    </row>
    <row r="81" spans="2:13">
      <c r="B81" s="11" t="s">
        <v>15</v>
      </c>
      <c r="C81" s="7" t="s">
        <v>181</v>
      </c>
      <c r="D81" s="10">
        <v>0</v>
      </c>
      <c r="E81" s="10">
        <v>0</v>
      </c>
      <c r="F81" s="10">
        <v>0</v>
      </c>
      <c r="G81" s="10">
        <v>0</v>
      </c>
      <c r="H81" s="10">
        <v>0</v>
      </c>
      <c r="I81" s="10">
        <v>0</v>
      </c>
      <c r="J81" s="10">
        <v>0</v>
      </c>
      <c r="K81" s="10">
        <v>0</v>
      </c>
      <c r="L81" s="10">
        <v>0</v>
      </c>
      <c r="M81" s="10">
        <v>0</v>
      </c>
    </row>
    <row r="82" spans="2:13">
      <c r="B82" s="11" t="s">
        <v>27</v>
      </c>
      <c r="C82" s="7" t="s">
        <v>182</v>
      </c>
      <c r="D82" s="10">
        <v>0</v>
      </c>
      <c r="E82" s="10">
        <v>0</v>
      </c>
      <c r="F82" s="10">
        <v>0</v>
      </c>
      <c r="G82" s="10">
        <v>0</v>
      </c>
      <c r="H82" s="10">
        <v>0</v>
      </c>
      <c r="I82" s="10">
        <v>0</v>
      </c>
      <c r="J82" s="10">
        <v>0</v>
      </c>
      <c r="K82" s="10">
        <v>0</v>
      </c>
      <c r="L82" s="10">
        <v>0</v>
      </c>
      <c r="M82" s="10">
        <v>0</v>
      </c>
    </row>
    <row r="83" spans="2:13">
      <c r="B83" s="11" t="s">
        <v>33</v>
      </c>
      <c r="C83" s="12" t="s">
        <v>183</v>
      </c>
      <c r="D83" s="9">
        <f>SUM(D84:D85)</f>
        <v>1196</v>
      </c>
      <c r="E83" s="9">
        <f t="shared" ref="E83:H83" si="15">SUM(E84:E85)</f>
        <v>1191</v>
      </c>
      <c r="F83" s="9">
        <f t="shared" si="15"/>
        <v>1177</v>
      </c>
      <c r="G83" s="9">
        <f t="shared" si="15"/>
        <v>1186</v>
      </c>
      <c r="H83" s="9">
        <f t="shared" si="15"/>
        <v>1218</v>
      </c>
      <c r="I83" s="9">
        <f>SUM(I84:I85)</f>
        <v>1320</v>
      </c>
      <c r="J83" s="9">
        <f>SUM(J84:J85)</f>
        <v>1478</v>
      </c>
      <c r="K83" s="9">
        <f>SUM(K84:K85)</f>
        <v>1631</v>
      </c>
      <c r="L83" s="9">
        <f>SUM(L84:L85)</f>
        <v>1747</v>
      </c>
      <c r="M83" s="9">
        <f>SUM(M84:M85)</f>
        <v>2163</v>
      </c>
    </row>
    <row r="84" spans="2:13">
      <c r="B84" s="11" t="s">
        <v>11</v>
      </c>
      <c r="C84" s="7" t="s">
        <v>184</v>
      </c>
      <c r="D84" s="10">
        <v>1035</v>
      </c>
      <c r="E84" s="10">
        <v>1035</v>
      </c>
      <c r="F84" s="10">
        <v>1035</v>
      </c>
      <c r="G84" s="10">
        <v>1035</v>
      </c>
      <c r="H84" s="10">
        <v>1035</v>
      </c>
      <c r="I84" s="10">
        <v>1035</v>
      </c>
      <c r="J84" s="10">
        <v>1035</v>
      </c>
      <c r="K84" s="10">
        <v>1035</v>
      </c>
      <c r="L84" s="10">
        <v>1035</v>
      </c>
      <c r="M84" s="10">
        <v>1035</v>
      </c>
    </row>
    <row r="85" spans="2:13">
      <c r="B85" s="11" t="s">
        <v>13</v>
      </c>
      <c r="C85" s="7" t="s">
        <v>185</v>
      </c>
      <c r="D85" s="10">
        <v>161</v>
      </c>
      <c r="E85" s="10">
        <v>156</v>
      </c>
      <c r="F85" s="10">
        <v>142</v>
      </c>
      <c r="G85" s="10">
        <v>151</v>
      </c>
      <c r="H85" s="10">
        <v>183</v>
      </c>
      <c r="I85" s="10">
        <v>285</v>
      </c>
      <c r="J85" s="10">
        <v>443</v>
      </c>
      <c r="K85" s="10">
        <v>596</v>
      </c>
      <c r="L85" s="10">
        <v>712</v>
      </c>
      <c r="M85" s="10">
        <v>1128</v>
      </c>
    </row>
    <row r="86" spans="2:13">
      <c r="B86" s="11" t="s">
        <v>43</v>
      </c>
      <c r="C86" s="12" t="s">
        <v>186</v>
      </c>
      <c r="D86" s="8">
        <f>SUM(D87:D88)</f>
        <v>55356</v>
      </c>
      <c r="E86" s="8">
        <f t="shared" ref="E86:H86" si="16">SUM(E87:E88)</f>
        <v>81162</v>
      </c>
      <c r="F86" s="8">
        <f t="shared" si="16"/>
        <v>101263</v>
      </c>
      <c r="G86" s="8">
        <f t="shared" si="16"/>
        <v>113984</v>
      </c>
      <c r="H86" s="8">
        <f t="shared" si="16"/>
        <v>130321</v>
      </c>
      <c r="I86" s="8">
        <f>SUM(I87:I88)</f>
        <v>143225</v>
      </c>
      <c r="J86" s="8">
        <f>SUM(J87:J88)</f>
        <v>151126</v>
      </c>
      <c r="K86" s="8">
        <f>SUM(K87:K88)</f>
        <v>177385</v>
      </c>
      <c r="L86" s="8">
        <f>SUM(L87:L88)</f>
        <v>192263</v>
      </c>
      <c r="M86" s="8">
        <f>SUM(M87:M88)</f>
        <v>198325</v>
      </c>
    </row>
    <row r="87" spans="2:13">
      <c r="B87" s="11" t="s">
        <v>11</v>
      </c>
      <c r="C87" s="7" t="s">
        <v>187</v>
      </c>
      <c r="D87" s="10">
        <v>55356</v>
      </c>
      <c r="E87" s="10">
        <v>81162</v>
      </c>
      <c r="F87" s="10">
        <v>101263</v>
      </c>
      <c r="G87" s="10">
        <v>113984</v>
      </c>
      <c r="H87" s="10">
        <v>130321</v>
      </c>
      <c r="I87" s="13">
        <v>143225</v>
      </c>
      <c r="J87" s="13">
        <v>151126</v>
      </c>
      <c r="K87" s="13">
        <v>177385</v>
      </c>
      <c r="L87" s="13">
        <v>192263</v>
      </c>
      <c r="M87" s="13">
        <v>198325</v>
      </c>
    </row>
    <row r="88" spans="2:13">
      <c r="B88" s="11" t="s">
        <v>13</v>
      </c>
      <c r="C88" s="7" t="s">
        <v>188</v>
      </c>
      <c r="D88" s="13">
        <v>0</v>
      </c>
      <c r="E88" s="13">
        <v>0</v>
      </c>
      <c r="F88" s="13">
        <v>0</v>
      </c>
      <c r="G88" s="13">
        <v>0</v>
      </c>
      <c r="H88" s="13">
        <v>0</v>
      </c>
      <c r="I88" s="13">
        <v>0</v>
      </c>
      <c r="J88" s="13">
        <v>0</v>
      </c>
      <c r="K88" s="13">
        <v>0</v>
      </c>
      <c r="L88" s="13">
        <v>0</v>
      </c>
      <c r="M88" s="13">
        <v>0</v>
      </c>
    </row>
    <row r="89" spans="2:13">
      <c r="B89" s="11" t="s">
        <v>47</v>
      </c>
      <c r="C89" s="12" t="s">
        <v>189</v>
      </c>
      <c r="D89" s="8">
        <v>26706.395000000004</v>
      </c>
      <c r="E89" s="8">
        <v>24700.505000000005</v>
      </c>
      <c r="F89" s="8">
        <v>20331.857000000004</v>
      </c>
      <c r="G89" s="8">
        <v>27043.835999999996</v>
      </c>
      <c r="H89" s="8">
        <v>19483.725000000006</v>
      </c>
      <c r="I89" s="8">
        <v>13667</v>
      </c>
      <c r="J89" s="8">
        <v>27640</v>
      </c>
      <c r="K89" s="8">
        <v>14153</v>
      </c>
      <c r="L89" s="8">
        <v>6969</v>
      </c>
      <c r="M89" s="8">
        <v>-5563</v>
      </c>
    </row>
    <row r="90" spans="2:13">
      <c r="B90" s="5" t="s">
        <v>17</v>
      </c>
      <c r="C90" s="6" t="s">
        <v>190</v>
      </c>
      <c r="D90" s="8">
        <f>D91+D96+D107+D119</f>
        <v>56077</v>
      </c>
      <c r="E90" s="8">
        <f t="shared" ref="E90:H90" si="17">E91+E96+E107+E119</f>
        <v>73764</v>
      </c>
      <c r="F90" s="8">
        <f t="shared" si="17"/>
        <v>76689</v>
      </c>
      <c r="G90" s="8">
        <f t="shared" si="17"/>
        <v>65287</v>
      </c>
      <c r="H90" s="8">
        <f t="shared" si="17"/>
        <v>78557</v>
      </c>
      <c r="I90" s="8">
        <f>I91+I96+I107+I119</f>
        <v>72741</v>
      </c>
      <c r="J90" s="8">
        <f>J91+J96+J107+J119</f>
        <v>77158</v>
      </c>
      <c r="K90" s="8">
        <f>K91+K96+K107+K119</f>
        <v>112612</v>
      </c>
      <c r="L90" s="8">
        <f>L91+L96+L107+L119</f>
        <v>148488</v>
      </c>
      <c r="M90" s="8">
        <f>M91+M96+M107+M119</f>
        <v>185829</v>
      </c>
    </row>
    <row r="91" spans="2:13">
      <c r="B91" s="11" t="s">
        <v>3</v>
      </c>
      <c r="C91" s="12" t="s">
        <v>191</v>
      </c>
      <c r="D91" s="9">
        <f>SUM(D92:D95)</f>
        <v>1455</v>
      </c>
      <c r="E91" s="9">
        <f t="shared" ref="E91:H91" si="18">SUM(E92:E95)</f>
        <v>1112</v>
      </c>
      <c r="F91" s="9">
        <f t="shared" si="18"/>
        <v>985</v>
      </c>
      <c r="G91" s="9">
        <f t="shared" si="18"/>
        <v>845</v>
      </c>
      <c r="H91" s="9">
        <f t="shared" si="18"/>
        <v>716</v>
      </c>
      <c r="I91" s="9">
        <f>SUM(I92:I95)</f>
        <v>125</v>
      </c>
      <c r="J91" s="9">
        <f>SUM(J92:J95)</f>
        <v>263</v>
      </c>
      <c r="K91" s="9">
        <f>SUM(K92:K95)</f>
        <v>295</v>
      </c>
      <c r="L91" s="9">
        <f>SUM(L92:L95)</f>
        <v>328</v>
      </c>
      <c r="M91" s="9">
        <f>SUM(M92:M95)</f>
        <v>126</v>
      </c>
    </row>
    <row r="92" spans="2:13">
      <c r="B92" s="11" t="s">
        <v>11</v>
      </c>
      <c r="C92" s="7" t="s">
        <v>192</v>
      </c>
      <c r="D92" s="10">
        <v>1455</v>
      </c>
      <c r="E92" s="10">
        <v>1112</v>
      </c>
      <c r="F92" s="10">
        <v>985</v>
      </c>
      <c r="G92" s="10">
        <v>845</v>
      </c>
      <c r="H92" s="10">
        <v>716</v>
      </c>
      <c r="I92" s="10">
        <v>0</v>
      </c>
      <c r="J92" s="10">
        <v>0</v>
      </c>
      <c r="K92" s="10">
        <v>0</v>
      </c>
      <c r="L92" s="10">
        <v>0</v>
      </c>
      <c r="M92" s="10">
        <v>0</v>
      </c>
    </row>
    <row r="93" spans="2:13">
      <c r="B93" s="11" t="s">
        <v>13</v>
      </c>
      <c r="C93" s="7" t="s">
        <v>193</v>
      </c>
      <c r="D93" s="10">
        <v>0</v>
      </c>
      <c r="E93" s="10">
        <v>0</v>
      </c>
      <c r="F93" s="10">
        <v>0</v>
      </c>
      <c r="G93" s="10">
        <v>0</v>
      </c>
      <c r="H93" s="10">
        <v>0</v>
      </c>
      <c r="I93" s="10">
        <v>0</v>
      </c>
      <c r="J93" s="10">
        <v>0</v>
      </c>
      <c r="K93" s="10">
        <v>0</v>
      </c>
      <c r="L93" s="10">
        <v>0</v>
      </c>
      <c r="M93" s="10">
        <v>0</v>
      </c>
    </row>
    <row r="94" spans="2:13">
      <c r="B94" s="11" t="s">
        <v>15</v>
      </c>
      <c r="C94" s="7" t="s">
        <v>194</v>
      </c>
      <c r="D94" s="10">
        <v>0</v>
      </c>
      <c r="E94" s="10">
        <v>0</v>
      </c>
      <c r="F94" s="10">
        <v>0</v>
      </c>
      <c r="G94" s="10">
        <v>0</v>
      </c>
      <c r="H94" s="10">
        <v>0</v>
      </c>
      <c r="I94" s="10">
        <v>0</v>
      </c>
      <c r="J94" s="10">
        <v>0</v>
      </c>
      <c r="K94" s="10">
        <v>0</v>
      </c>
      <c r="L94" s="10">
        <v>0</v>
      </c>
      <c r="M94" s="10">
        <v>0</v>
      </c>
    </row>
    <row r="95" spans="2:13">
      <c r="B95" s="11" t="s">
        <v>27</v>
      </c>
      <c r="C95" s="7" t="s">
        <v>195</v>
      </c>
      <c r="D95" s="10">
        <v>0</v>
      </c>
      <c r="E95" s="10">
        <v>0</v>
      </c>
      <c r="F95" s="10">
        <v>0</v>
      </c>
      <c r="G95" s="10">
        <v>0</v>
      </c>
      <c r="H95" s="10">
        <v>0</v>
      </c>
      <c r="I95" s="10">
        <v>125</v>
      </c>
      <c r="J95" s="10">
        <v>263</v>
      </c>
      <c r="K95" s="10">
        <v>295</v>
      </c>
      <c r="L95" s="10">
        <v>328</v>
      </c>
      <c r="M95" s="10">
        <v>126</v>
      </c>
    </row>
    <row r="96" spans="2:13">
      <c r="B96" s="11" t="s">
        <v>9</v>
      </c>
      <c r="C96" s="12" t="s">
        <v>196</v>
      </c>
      <c r="D96" s="8">
        <f>SUM(D97:D106)</f>
        <v>3235</v>
      </c>
      <c r="E96" s="8">
        <f t="shared" ref="E96:H96" si="19">SUM(E97:E106)</f>
        <v>4428</v>
      </c>
      <c r="F96" s="8">
        <f t="shared" si="19"/>
        <v>4949</v>
      </c>
      <c r="G96" s="8">
        <f t="shared" si="19"/>
        <v>5739</v>
      </c>
      <c r="H96" s="8">
        <f t="shared" si="19"/>
        <v>6574</v>
      </c>
      <c r="I96" s="8">
        <f>SUM(I97:I106)</f>
        <v>7321</v>
      </c>
      <c r="J96" s="8">
        <f>SUM(J97:J106)</f>
        <v>7361</v>
      </c>
      <c r="K96" s="8">
        <f>SUM(K97:K106)</f>
        <v>9117</v>
      </c>
      <c r="L96" s="8">
        <f>SUM(L97:L106)</f>
        <v>6518</v>
      </c>
      <c r="M96" s="8">
        <f>SUM(M97:M106)</f>
        <v>8062</v>
      </c>
    </row>
    <row r="97" spans="2:13">
      <c r="B97" s="11" t="s">
        <v>11</v>
      </c>
      <c r="C97" s="7" t="s">
        <v>197</v>
      </c>
      <c r="D97" s="13">
        <v>0</v>
      </c>
      <c r="E97" s="13">
        <v>0</v>
      </c>
      <c r="F97" s="13">
        <v>0</v>
      </c>
      <c r="G97" s="13">
        <v>0</v>
      </c>
      <c r="H97" s="13">
        <v>0</v>
      </c>
      <c r="I97" s="13">
        <v>0</v>
      </c>
      <c r="J97" s="13">
        <v>0</v>
      </c>
      <c r="K97" s="13">
        <v>0</v>
      </c>
      <c r="L97" s="13">
        <v>0</v>
      </c>
      <c r="M97" s="13">
        <v>0</v>
      </c>
    </row>
    <row r="98" spans="2:13">
      <c r="B98" s="11" t="s">
        <v>13</v>
      </c>
      <c r="C98" s="7" t="s">
        <v>198</v>
      </c>
      <c r="D98" s="10">
        <v>0</v>
      </c>
      <c r="E98" s="10">
        <v>0</v>
      </c>
      <c r="F98" s="10">
        <v>0</v>
      </c>
      <c r="G98" s="10">
        <v>0</v>
      </c>
      <c r="H98" s="10">
        <v>0</v>
      </c>
      <c r="I98" s="10">
        <v>0</v>
      </c>
      <c r="J98" s="10">
        <v>0</v>
      </c>
      <c r="K98" s="10">
        <v>0</v>
      </c>
      <c r="L98" s="10">
        <v>0</v>
      </c>
      <c r="M98" s="10">
        <v>0</v>
      </c>
    </row>
    <row r="99" spans="2:13">
      <c r="B99" s="11" t="s">
        <v>15</v>
      </c>
      <c r="C99" s="7" t="s">
        <v>199</v>
      </c>
      <c r="D99" s="10">
        <v>0</v>
      </c>
      <c r="E99" s="10">
        <v>0</v>
      </c>
      <c r="F99" s="10">
        <v>0</v>
      </c>
      <c r="G99" s="10">
        <v>0</v>
      </c>
      <c r="H99" s="10">
        <v>0</v>
      </c>
      <c r="I99" s="10">
        <v>0</v>
      </c>
      <c r="J99" s="10">
        <v>0</v>
      </c>
      <c r="K99" s="10">
        <v>0</v>
      </c>
      <c r="L99" s="10">
        <v>0</v>
      </c>
      <c r="M99" s="10">
        <v>0</v>
      </c>
    </row>
    <row r="100" spans="2:13" ht="28.5" customHeight="1">
      <c r="B100" s="11" t="s">
        <v>27</v>
      </c>
      <c r="C100" s="32" t="s">
        <v>200</v>
      </c>
      <c r="D100" s="10">
        <v>0</v>
      </c>
      <c r="E100" s="10">
        <v>0</v>
      </c>
      <c r="F100" s="10">
        <v>0</v>
      </c>
      <c r="G100" s="10">
        <v>0</v>
      </c>
      <c r="H100" s="10">
        <v>0</v>
      </c>
      <c r="I100" s="10">
        <v>0</v>
      </c>
      <c r="J100" s="10">
        <v>0</v>
      </c>
      <c r="K100" s="10">
        <v>0</v>
      </c>
      <c r="L100" s="10">
        <v>0</v>
      </c>
      <c r="M100" s="10">
        <v>0</v>
      </c>
    </row>
    <row r="101" spans="2:13">
      <c r="B101" s="11" t="s">
        <v>113</v>
      </c>
      <c r="C101" s="7" t="s">
        <v>201</v>
      </c>
      <c r="D101" s="10">
        <v>0</v>
      </c>
      <c r="E101" s="10">
        <v>0</v>
      </c>
      <c r="F101" s="10">
        <v>0</v>
      </c>
      <c r="G101" s="10">
        <v>0</v>
      </c>
      <c r="H101" s="10">
        <v>0</v>
      </c>
      <c r="I101" s="10">
        <v>0</v>
      </c>
      <c r="J101" s="10">
        <v>0</v>
      </c>
      <c r="K101" s="10">
        <v>0</v>
      </c>
      <c r="L101" s="10">
        <v>0</v>
      </c>
      <c r="M101" s="10">
        <v>0</v>
      </c>
    </row>
    <row r="102" spans="2:13">
      <c r="B102" s="11" t="s">
        <v>115</v>
      </c>
      <c r="C102" s="7" t="s">
        <v>202</v>
      </c>
      <c r="D102" s="10">
        <v>0</v>
      </c>
      <c r="E102" s="10">
        <v>0</v>
      </c>
      <c r="F102" s="10">
        <v>0</v>
      </c>
      <c r="G102" s="10">
        <v>0</v>
      </c>
      <c r="H102" s="10">
        <v>0</v>
      </c>
      <c r="I102" s="10">
        <v>0</v>
      </c>
      <c r="J102" s="10">
        <v>0</v>
      </c>
      <c r="K102" s="10">
        <v>0</v>
      </c>
      <c r="L102" s="10">
        <v>0</v>
      </c>
      <c r="M102" s="10">
        <v>0</v>
      </c>
    </row>
    <row r="103" spans="2:13">
      <c r="B103" s="11" t="s">
        <v>117</v>
      </c>
      <c r="C103" s="7" t="s">
        <v>203</v>
      </c>
      <c r="D103" s="10">
        <v>0</v>
      </c>
      <c r="E103" s="10">
        <v>0</v>
      </c>
      <c r="F103" s="10">
        <v>0</v>
      </c>
      <c r="G103" s="10">
        <v>0</v>
      </c>
      <c r="H103" s="10">
        <v>0</v>
      </c>
      <c r="I103" s="10">
        <v>0</v>
      </c>
      <c r="J103" s="10">
        <v>0</v>
      </c>
      <c r="K103" s="10">
        <v>0</v>
      </c>
      <c r="L103" s="10">
        <v>0</v>
      </c>
      <c r="M103" s="10">
        <v>0</v>
      </c>
    </row>
    <row r="104" spans="2:13">
      <c r="B104" s="11" t="s">
        <v>119</v>
      </c>
      <c r="C104" s="7" t="s">
        <v>204</v>
      </c>
      <c r="D104" s="14">
        <v>0</v>
      </c>
      <c r="E104" s="14">
        <v>0</v>
      </c>
      <c r="F104" s="14">
        <v>0</v>
      </c>
      <c r="G104" s="14">
        <v>0</v>
      </c>
      <c r="H104" s="14">
        <v>0</v>
      </c>
      <c r="I104" s="14">
        <v>0</v>
      </c>
      <c r="J104" s="14">
        <v>0</v>
      </c>
      <c r="K104" s="14">
        <v>0</v>
      </c>
      <c r="L104" s="14">
        <v>0</v>
      </c>
      <c r="M104" s="14">
        <v>0</v>
      </c>
    </row>
    <row r="105" spans="2:13">
      <c r="B105" s="11" t="s">
        <v>130</v>
      </c>
      <c r="C105" s="7" t="s">
        <v>205</v>
      </c>
      <c r="D105" s="10">
        <v>0</v>
      </c>
      <c r="E105" s="10">
        <v>0</v>
      </c>
      <c r="F105" s="10">
        <v>0</v>
      </c>
      <c r="G105" s="10">
        <v>0</v>
      </c>
      <c r="H105" s="10">
        <v>0</v>
      </c>
      <c r="I105" s="10">
        <v>28</v>
      </c>
      <c r="J105" s="10">
        <v>536</v>
      </c>
      <c r="K105" s="10">
        <v>1385</v>
      </c>
      <c r="L105" s="10">
        <v>928</v>
      </c>
      <c r="M105" s="10">
        <v>2641</v>
      </c>
    </row>
    <row r="106" spans="2:13">
      <c r="B106" s="11" t="s">
        <v>206</v>
      </c>
      <c r="C106" s="7" t="s">
        <v>207</v>
      </c>
      <c r="D106" s="10">
        <v>3235</v>
      </c>
      <c r="E106" s="10">
        <f>3235+1193</f>
        <v>4428</v>
      </c>
      <c r="F106" s="10">
        <f>4428+521</f>
        <v>4949</v>
      </c>
      <c r="G106" s="10">
        <f>4949+790</f>
        <v>5739</v>
      </c>
      <c r="H106" s="10">
        <f>5739+835</f>
        <v>6574</v>
      </c>
      <c r="I106" s="10">
        <f>6574+719</f>
        <v>7293</v>
      </c>
      <c r="J106" s="10">
        <f>I106-468</f>
        <v>6825</v>
      </c>
      <c r="K106" s="10">
        <f>J106+907</f>
        <v>7732</v>
      </c>
      <c r="L106" s="10">
        <f>K106-2142</f>
        <v>5590</v>
      </c>
      <c r="M106" s="10">
        <v>5421</v>
      </c>
    </row>
    <row r="107" spans="2:13">
      <c r="B107" s="11" t="s">
        <v>33</v>
      </c>
      <c r="C107" s="12" t="s">
        <v>208</v>
      </c>
      <c r="D107" s="8">
        <f>SUM(D108:D118)</f>
        <v>24827</v>
      </c>
      <c r="E107" s="8">
        <f t="shared" ref="E107:H107" si="20">SUM(E108:E118)</f>
        <v>23242</v>
      </c>
      <c r="F107" s="8">
        <f t="shared" si="20"/>
        <v>28193</v>
      </c>
      <c r="G107" s="8">
        <f t="shared" si="20"/>
        <v>29162</v>
      </c>
      <c r="H107" s="8">
        <f t="shared" si="20"/>
        <v>30189</v>
      </c>
      <c r="I107" s="8">
        <f>SUM(I108:I118)</f>
        <v>39304</v>
      </c>
      <c r="J107" s="8">
        <f>SUM(J108:J118)</f>
        <v>56343</v>
      </c>
      <c r="K107" s="8">
        <f>SUM(K108:K118)</f>
        <v>46395</v>
      </c>
      <c r="L107" s="8">
        <f>SUM(L108:L118)</f>
        <v>38182</v>
      </c>
      <c r="M107" s="8">
        <f>SUM(M108:M118)</f>
        <v>45763</v>
      </c>
    </row>
    <row r="108" spans="2:13">
      <c r="B108" s="11" t="s">
        <v>11</v>
      </c>
      <c r="C108" s="7" t="s">
        <v>197</v>
      </c>
      <c r="D108" s="13">
        <v>14233</v>
      </c>
      <c r="E108" s="13">
        <v>16328</v>
      </c>
      <c r="F108" s="13">
        <v>17414</v>
      </c>
      <c r="G108" s="13">
        <v>15328</v>
      </c>
      <c r="H108" s="13">
        <v>18245</v>
      </c>
      <c r="I108" s="13">
        <f>18793+1352</f>
        <v>20145</v>
      </c>
      <c r="J108" s="13">
        <f>37265-2136</f>
        <v>35129</v>
      </c>
      <c r="K108" s="13">
        <f>26625-2000</f>
        <v>24625</v>
      </c>
      <c r="L108" s="13">
        <f>21823-2700</f>
        <v>19123</v>
      </c>
      <c r="M108" s="13">
        <v>29595</v>
      </c>
    </row>
    <row r="109" spans="2:13">
      <c r="B109" s="11" t="s">
        <v>13</v>
      </c>
      <c r="C109" s="7" t="s">
        <v>198</v>
      </c>
      <c r="D109" s="10">
        <v>0</v>
      </c>
      <c r="E109" s="10">
        <v>0</v>
      </c>
      <c r="F109" s="10">
        <v>0</v>
      </c>
      <c r="G109" s="10">
        <v>0</v>
      </c>
      <c r="H109" s="10">
        <v>0</v>
      </c>
      <c r="I109" s="10">
        <v>0</v>
      </c>
      <c r="J109" s="10">
        <v>0</v>
      </c>
      <c r="K109" s="10">
        <v>0</v>
      </c>
      <c r="L109" s="10">
        <v>0</v>
      </c>
      <c r="M109" s="10">
        <v>0</v>
      </c>
    </row>
    <row r="110" spans="2:13">
      <c r="B110" s="11" t="s">
        <v>15</v>
      </c>
      <c r="C110" s="7" t="s">
        <v>199</v>
      </c>
      <c r="D110" s="10">
        <v>0</v>
      </c>
      <c r="E110" s="10">
        <v>0</v>
      </c>
      <c r="F110" s="10">
        <v>0</v>
      </c>
      <c r="G110" s="10">
        <v>0</v>
      </c>
      <c r="H110" s="10">
        <v>0</v>
      </c>
      <c r="I110" s="10">
        <v>0</v>
      </c>
      <c r="J110" s="10">
        <v>0</v>
      </c>
      <c r="K110" s="10">
        <v>0</v>
      </c>
      <c r="L110" s="10">
        <v>0</v>
      </c>
      <c r="M110" s="10">
        <v>0</v>
      </c>
    </row>
    <row r="111" spans="2:13" ht="29.25" customHeight="1">
      <c r="B111" s="11" t="s">
        <v>27</v>
      </c>
      <c r="C111" s="32" t="s">
        <v>200</v>
      </c>
      <c r="D111" s="10">
        <v>0</v>
      </c>
      <c r="E111" s="10">
        <v>0</v>
      </c>
      <c r="F111" s="10">
        <v>0</v>
      </c>
      <c r="G111" s="10">
        <v>0</v>
      </c>
      <c r="H111" s="10">
        <v>0</v>
      </c>
      <c r="I111" s="7">
        <v>0</v>
      </c>
      <c r="J111" s="10">
        <v>0</v>
      </c>
      <c r="K111" s="10">
        <v>0</v>
      </c>
      <c r="L111" s="10">
        <v>0</v>
      </c>
      <c r="M111" s="10">
        <v>0</v>
      </c>
    </row>
    <row r="112" spans="2:13">
      <c r="B112" s="11" t="s">
        <v>113</v>
      </c>
      <c r="C112" s="7" t="s">
        <v>209</v>
      </c>
      <c r="D112" s="10">
        <v>2538</v>
      </c>
      <c r="E112" s="10">
        <v>2893</v>
      </c>
      <c r="F112" s="10">
        <v>3526</v>
      </c>
      <c r="G112" s="10">
        <v>3928</v>
      </c>
      <c r="H112" s="10">
        <v>4635</v>
      </c>
      <c r="I112" s="10">
        <v>5428</v>
      </c>
      <c r="J112" s="10">
        <v>6523</v>
      </c>
      <c r="K112" s="10">
        <v>7913</v>
      </c>
      <c r="L112" s="10">
        <v>8121</v>
      </c>
      <c r="M112" s="10">
        <v>6782</v>
      </c>
    </row>
    <row r="113" spans="2:13" ht="30" customHeight="1">
      <c r="B113" s="11" t="s">
        <v>115</v>
      </c>
      <c r="C113" s="32" t="s">
        <v>210</v>
      </c>
      <c r="D113" s="10">
        <v>1521</v>
      </c>
      <c r="E113" s="10">
        <v>1683</v>
      </c>
      <c r="F113" s="10">
        <v>2216</v>
      </c>
      <c r="G113" s="10">
        <v>2425</v>
      </c>
      <c r="H113" s="10">
        <v>2632</v>
      </c>
      <c r="I113" s="10">
        <v>2881</v>
      </c>
      <c r="J113" s="10">
        <v>3542</v>
      </c>
      <c r="K113" s="10">
        <v>4233</v>
      </c>
      <c r="L113" s="10">
        <v>4528</v>
      </c>
      <c r="M113" s="10">
        <v>3769</v>
      </c>
    </row>
    <row r="114" spans="2:13">
      <c r="B114" s="11" t="s">
        <v>117</v>
      </c>
      <c r="C114" s="7" t="s">
        <v>211</v>
      </c>
      <c r="D114" s="10">
        <v>3825</v>
      </c>
      <c r="E114" s="10">
        <v>1035</v>
      </c>
      <c r="F114" s="10">
        <v>2125</v>
      </c>
      <c r="G114" s="10">
        <v>3262</v>
      </c>
      <c r="H114" s="10">
        <v>2351</v>
      </c>
      <c r="I114" s="10">
        <v>3395</v>
      </c>
      <c r="J114" s="10">
        <v>6172</v>
      </c>
      <c r="K114" s="10">
        <v>5156</v>
      </c>
      <c r="L114" s="10">
        <v>3562</v>
      </c>
      <c r="M114" s="10">
        <v>3121</v>
      </c>
    </row>
    <row r="115" spans="2:13">
      <c r="B115" s="11" t="s">
        <v>119</v>
      </c>
      <c r="C115" s="7" t="s">
        <v>212</v>
      </c>
      <c r="D115" s="10">
        <v>165</v>
      </c>
      <c r="E115" s="10">
        <v>123</v>
      </c>
      <c r="F115" s="10">
        <v>1022</v>
      </c>
      <c r="G115" s="10">
        <v>3265</v>
      </c>
      <c r="H115" s="10">
        <v>1126</v>
      </c>
      <c r="I115" s="10">
        <v>6101</v>
      </c>
      <c r="J115" s="10">
        <v>2123</v>
      </c>
      <c r="K115" s="10">
        <v>1021</v>
      </c>
      <c r="L115" s="10">
        <v>723</v>
      </c>
      <c r="M115" s="10">
        <v>248</v>
      </c>
    </row>
    <row r="116" spans="2:13">
      <c r="B116" s="11" t="s">
        <v>130</v>
      </c>
      <c r="C116" s="7" t="s">
        <v>202</v>
      </c>
      <c r="D116" s="10">
        <v>0</v>
      </c>
      <c r="E116" s="10">
        <v>0</v>
      </c>
      <c r="F116" s="10">
        <v>0</v>
      </c>
      <c r="G116" s="10">
        <v>0</v>
      </c>
      <c r="H116" s="10">
        <v>0</v>
      </c>
      <c r="I116" s="10">
        <v>0</v>
      </c>
      <c r="J116" s="10">
        <v>0</v>
      </c>
      <c r="K116" s="10">
        <v>0</v>
      </c>
      <c r="L116" s="10">
        <v>0</v>
      </c>
      <c r="M116" s="10">
        <v>0</v>
      </c>
    </row>
    <row r="117" spans="2:13">
      <c r="B117" s="11" t="s">
        <v>206</v>
      </c>
      <c r="C117" s="7" t="s">
        <v>204</v>
      </c>
      <c r="D117" s="10">
        <v>1125</v>
      </c>
      <c r="E117" s="10">
        <v>345</v>
      </c>
      <c r="F117" s="10">
        <v>1265</v>
      </c>
      <c r="G117" s="10">
        <v>526</v>
      </c>
      <c r="H117" s="10">
        <v>835</v>
      </c>
      <c r="I117" s="10">
        <v>1326</v>
      </c>
      <c r="J117" s="10">
        <v>2431</v>
      </c>
      <c r="K117" s="10">
        <v>1282</v>
      </c>
      <c r="L117" s="10">
        <v>1193</v>
      </c>
      <c r="M117" s="10">
        <v>423</v>
      </c>
    </row>
    <row r="118" spans="2:13">
      <c r="B118" s="11" t="s">
        <v>213</v>
      </c>
      <c r="C118" s="7" t="s">
        <v>214</v>
      </c>
      <c r="D118" s="10">
        <v>1420</v>
      </c>
      <c r="E118" s="10">
        <v>835</v>
      </c>
      <c r="F118" s="10">
        <v>625</v>
      </c>
      <c r="G118" s="10">
        <v>428</v>
      </c>
      <c r="H118" s="10">
        <v>365</v>
      </c>
      <c r="I118" s="10">
        <v>28</v>
      </c>
      <c r="J118" s="10">
        <v>423</v>
      </c>
      <c r="K118" s="10">
        <v>2165</v>
      </c>
      <c r="L118" s="10">
        <v>932</v>
      </c>
      <c r="M118" s="10">
        <v>1825</v>
      </c>
    </row>
    <row r="119" spans="2:13">
      <c r="B119" s="11" t="s">
        <v>43</v>
      </c>
      <c r="C119" s="12" t="s">
        <v>215</v>
      </c>
      <c r="D119" s="8">
        <f>SUM(D120:D122)</f>
        <v>26560</v>
      </c>
      <c r="E119" s="8">
        <f t="shared" ref="E119:H119" si="21">SUM(E120:E122)</f>
        <v>44982</v>
      </c>
      <c r="F119" s="8">
        <f t="shared" si="21"/>
        <v>42562</v>
      </c>
      <c r="G119" s="8">
        <f t="shared" si="21"/>
        <v>29541</v>
      </c>
      <c r="H119" s="8">
        <f t="shared" si="21"/>
        <v>41078</v>
      </c>
      <c r="I119" s="8">
        <f>SUM(I120:I122)</f>
        <v>25991</v>
      </c>
      <c r="J119" s="8">
        <f>SUM(J120:J122)</f>
        <v>13191</v>
      </c>
      <c r="K119" s="8">
        <f>SUM(K120:K122)</f>
        <v>56805</v>
      </c>
      <c r="L119" s="8">
        <f>SUM(L120:L122)</f>
        <v>103460</v>
      </c>
      <c r="M119" s="8">
        <f>SUM(M120:M122)</f>
        <v>131878</v>
      </c>
    </row>
    <row r="120" spans="2:13">
      <c r="B120" s="11" t="s">
        <v>11</v>
      </c>
      <c r="C120" s="7" t="s">
        <v>216</v>
      </c>
      <c r="D120" s="10">
        <v>4835</v>
      </c>
      <c r="E120" s="10">
        <v>15235</v>
      </c>
      <c r="F120" s="10">
        <v>18206</v>
      </c>
      <c r="G120" s="10">
        <v>10183</v>
      </c>
      <c r="H120" s="10">
        <v>18932</v>
      </c>
      <c r="I120" s="10">
        <v>13256</v>
      </c>
      <c r="J120" s="10">
        <v>7335</v>
      </c>
      <c r="K120" s="10">
        <v>46263</v>
      </c>
      <c r="L120" s="10">
        <v>88625</v>
      </c>
      <c r="M120" s="10">
        <v>97935</v>
      </c>
    </row>
    <row r="121" spans="2:13">
      <c r="B121" s="11" t="s">
        <v>13</v>
      </c>
      <c r="C121" s="7" t="s">
        <v>217</v>
      </c>
      <c r="D121" s="13">
        <v>21725</v>
      </c>
      <c r="E121" s="13">
        <v>29747</v>
      </c>
      <c r="F121" s="13">
        <v>24356</v>
      </c>
      <c r="G121" s="13">
        <v>19358</v>
      </c>
      <c r="H121" s="13">
        <v>22146</v>
      </c>
      <c r="I121" s="13">
        <v>12735</v>
      </c>
      <c r="J121" s="13">
        <v>5856</v>
      </c>
      <c r="K121" s="13">
        <v>10542</v>
      </c>
      <c r="L121" s="13">
        <v>14835</v>
      </c>
      <c r="M121" s="13">
        <v>33943</v>
      </c>
    </row>
    <row r="122" spans="2:13">
      <c r="B122" s="11" t="s">
        <v>15</v>
      </c>
      <c r="C122" s="7" t="s">
        <v>218</v>
      </c>
      <c r="D122" s="10">
        <v>0</v>
      </c>
      <c r="E122" s="10">
        <v>0</v>
      </c>
      <c r="F122" s="10">
        <v>0</v>
      </c>
      <c r="G122" s="10">
        <v>0</v>
      </c>
      <c r="H122" s="10">
        <v>0</v>
      </c>
      <c r="I122" s="10">
        <v>0</v>
      </c>
      <c r="J122" s="10">
        <v>0</v>
      </c>
      <c r="K122" s="10">
        <v>0</v>
      </c>
      <c r="L122" s="10">
        <v>0</v>
      </c>
      <c r="M122" s="10">
        <v>0</v>
      </c>
    </row>
    <row r="123" spans="2:13">
      <c r="B123" s="5" t="s">
        <v>219</v>
      </c>
      <c r="C123" s="6" t="s">
        <v>220</v>
      </c>
      <c r="D123" s="9">
        <f>SUM(D124:D125)</f>
        <v>716</v>
      </c>
      <c r="E123" s="9">
        <f t="shared" ref="E123:H123" si="22">SUM(E124:E125)</f>
        <v>389</v>
      </c>
      <c r="F123" s="9">
        <f t="shared" si="22"/>
        <v>409</v>
      </c>
      <c r="G123" s="9">
        <f t="shared" si="22"/>
        <v>1004</v>
      </c>
      <c r="H123" s="9">
        <f t="shared" si="22"/>
        <v>400</v>
      </c>
      <c r="I123" s="9">
        <f>SUM(I124:I125)</f>
        <v>1386</v>
      </c>
      <c r="J123" s="9">
        <f>SUM(J124:J125)</f>
        <v>2140</v>
      </c>
      <c r="K123" s="9">
        <f>SUM(K124:K125)</f>
        <v>850</v>
      </c>
      <c r="L123" s="9">
        <f>SUM(L124:L125)</f>
        <v>734</v>
      </c>
      <c r="M123" s="9">
        <f>SUM(M124:M125)</f>
        <v>543</v>
      </c>
    </row>
    <row r="124" spans="2:13">
      <c r="B124" s="11" t="s">
        <v>11</v>
      </c>
      <c r="C124" s="7" t="s">
        <v>221</v>
      </c>
      <c r="D124" s="10">
        <v>623</v>
      </c>
      <c r="E124" s="10">
        <v>321</v>
      </c>
      <c r="F124" s="10">
        <v>340</v>
      </c>
      <c r="G124" s="10">
        <v>912</v>
      </c>
      <c r="H124" s="10">
        <v>325</v>
      </c>
      <c r="I124" s="10">
        <v>1365</v>
      </c>
      <c r="J124" s="10">
        <v>2121</v>
      </c>
      <c r="K124" s="10">
        <v>835</v>
      </c>
      <c r="L124" s="10">
        <v>721</v>
      </c>
      <c r="M124" s="10">
        <v>533</v>
      </c>
    </row>
    <row r="125" spans="2:13">
      <c r="B125" s="11" t="s">
        <v>13</v>
      </c>
      <c r="C125" s="7" t="s">
        <v>222</v>
      </c>
      <c r="D125" s="10">
        <v>93</v>
      </c>
      <c r="E125" s="10">
        <v>68</v>
      </c>
      <c r="F125" s="10">
        <v>69</v>
      </c>
      <c r="G125" s="10">
        <v>92</v>
      </c>
      <c r="H125" s="10">
        <v>75</v>
      </c>
      <c r="I125" s="10">
        <v>21</v>
      </c>
      <c r="J125" s="10">
        <v>19</v>
      </c>
      <c r="K125" s="10">
        <v>15</v>
      </c>
      <c r="L125" s="10">
        <v>13</v>
      </c>
      <c r="M125" s="10">
        <v>10</v>
      </c>
    </row>
  </sheetData>
  <mergeCells count="4">
    <mergeCell ref="D70:E70"/>
    <mergeCell ref="F70:G70"/>
    <mergeCell ref="I70:J70"/>
    <mergeCell ref="K70:L70"/>
  </mergeCells>
  <pageMargins left="0" right="7.874015748031496E-2" top="0.39" bottom="0.1" header="0.31496062992125984" footer="0.31496062992125984"/>
  <pageSetup paperSize="9" scale="90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66"/>
  <sheetViews>
    <sheetView workbookViewId="0">
      <selection activeCell="N8" sqref="N8"/>
    </sheetView>
  </sheetViews>
  <sheetFormatPr baseColWidth="10" defaultColWidth="8.83203125" defaultRowHeight="14" x14ac:dyDescent="0"/>
  <cols>
    <col min="3" max="3" width="58.6640625" bestFit="1" customWidth="1"/>
    <col min="4" max="5" width="9.1640625" customWidth="1"/>
  </cols>
  <sheetData>
    <row r="1" spans="2:13">
      <c r="B1" s="1" t="s">
        <v>0</v>
      </c>
      <c r="C1" s="1" t="s">
        <v>1</v>
      </c>
    </row>
    <row r="3" spans="2:13">
      <c r="B3" s="5" t="s">
        <v>2</v>
      </c>
      <c r="C3" s="7"/>
      <c r="D3" s="5">
        <v>2002</v>
      </c>
      <c r="E3" s="5">
        <v>2003</v>
      </c>
      <c r="F3" s="5">
        <v>2004</v>
      </c>
      <c r="G3" s="5">
        <v>2005</v>
      </c>
      <c r="H3" s="5">
        <v>2006</v>
      </c>
      <c r="I3" s="5">
        <v>2007</v>
      </c>
      <c r="J3" s="5">
        <v>2008</v>
      </c>
      <c r="K3" s="5">
        <v>2009</v>
      </c>
      <c r="L3" s="5">
        <v>2010</v>
      </c>
      <c r="M3" s="5">
        <v>2011</v>
      </c>
    </row>
    <row r="4" spans="2:13">
      <c r="B4" s="15" t="s">
        <v>3</v>
      </c>
      <c r="C4" s="16" t="s">
        <v>4</v>
      </c>
      <c r="D4" s="17">
        <v>43321</v>
      </c>
      <c r="E4" s="17">
        <v>37245</v>
      </c>
      <c r="F4" s="17">
        <v>42932</v>
      </c>
      <c r="G4" s="17">
        <v>41156</v>
      </c>
      <c r="H4" s="17">
        <v>44963</v>
      </c>
      <c r="I4" s="17">
        <v>51025</v>
      </c>
      <c r="J4" s="17">
        <v>52245</v>
      </c>
      <c r="K4" s="17">
        <v>60085</v>
      </c>
      <c r="L4" s="17">
        <v>55123</v>
      </c>
      <c r="M4" s="17">
        <v>51425</v>
      </c>
    </row>
    <row r="5" spans="2:13">
      <c r="B5" s="15" t="s">
        <v>5</v>
      </c>
      <c r="C5" s="16" t="s">
        <v>6</v>
      </c>
      <c r="D5" s="17">
        <v>36025</v>
      </c>
      <c r="E5" s="17">
        <v>25163</v>
      </c>
      <c r="F5" s="17">
        <v>28142</v>
      </c>
      <c r="G5" s="17">
        <v>26458</v>
      </c>
      <c r="H5" s="17">
        <v>29933</v>
      </c>
      <c r="I5" s="17">
        <v>35026</v>
      </c>
      <c r="J5" s="17">
        <v>37623</v>
      </c>
      <c r="K5" s="17">
        <v>44425</v>
      </c>
      <c r="L5" s="17">
        <v>37925</v>
      </c>
      <c r="M5" s="17">
        <v>35034</v>
      </c>
    </row>
    <row r="6" spans="2:13">
      <c r="B6" s="18" t="s">
        <v>7</v>
      </c>
      <c r="C6" s="19" t="s">
        <v>8</v>
      </c>
      <c r="D6" s="20">
        <f>D4-D5</f>
        <v>7296</v>
      </c>
      <c r="E6" s="20">
        <f t="shared" ref="E6:H6" si="0">E4-E5</f>
        <v>12082</v>
      </c>
      <c r="F6" s="20">
        <f t="shared" si="0"/>
        <v>14790</v>
      </c>
      <c r="G6" s="20">
        <f t="shared" si="0"/>
        <v>14698</v>
      </c>
      <c r="H6" s="20">
        <f t="shared" si="0"/>
        <v>15030</v>
      </c>
      <c r="I6" s="20">
        <f>I4-I5</f>
        <v>15999</v>
      </c>
      <c r="J6" s="20">
        <f>J4-J5</f>
        <v>14622</v>
      </c>
      <c r="K6" s="20">
        <f>K4-K5</f>
        <v>15660</v>
      </c>
      <c r="L6" s="20">
        <f>L4-L5</f>
        <v>17198</v>
      </c>
      <c r="M6" s="20">
        <f>M4-M5</f>
        <v>16391</v>
      </c>
    </row>
    <row r="7" spans="2:13">
      <c r="B7" s="18" t="s">
        <v>9</v>
      </c>
      <c r="C7" s="19" t="s">
        <v>10</v>
      </c>
      <c r="D7" s="20">
        <f>SUM(D8:D10)</f>
        <v>224907</v>
      </c>
      <c r="E7" s="20">
        <f t="shared" ref="E7:H7" si="1">SUM(E8:E10)</f>
        <v>233843</v>
      </c>
      <c r="F7" s="20">
        <f t="shared" si="1"/>
        <v>260125</v>
      </c>
      <c r="G7" s="20">
        <f t="shared" si="1"/>
        <v>278525</v>
      </c>
      <c r="H7" s="20">
        <f t="shared" si="1"/>
        <v>263231</v>
      </c>
      <c r="I7" s="20">
        <f>SUM(I8:I10)</f>
        <v>281725</v>
      </c>
      <c r="J7" s="20">
        <f>SUM(J8:J10)</f>
        <v>299499</v>
      </c>
      <c r="K7" s="20">
        <f>SUM(K8:K10)</f>
        <v>351284</v>
      </c>
      <c r="L7" s="20">
        <f>SUM(L8:L10)</f>
        <v>360083</v>
      </c>
      <c r="M7" s="20">
        <f>SUM(M8:M10)</f>
        <v>332326</v>
      </c>
    </row>
    <row r="8" spans="2:13">
      <c r="B8" s="15" t="s">
        <v>11</v>
      </c>
      <c r="C8" s="16" t="s">
        <v>12</v>
      </c>
      <c r="D8" s="17">
        <v>223842</v>
      </c>
      <c r="E8" s="17">
        <v>232625</v>
      </c>
      <c r="F8" s="17">
        <v>253348</v>
      </c>
      <c r="G8" s="17">
        <v>273245</v>
      </c>
      <c r="H8" s="17">
        <v>263895</v>
      </c>
      <c r="I8" s="17">
        <v>280325</v>
      </c>
      <c r="J8" s="17">
        <v>296483</v>
      </c>
      <c r="K8" s="17">
        <v>346925</v>
      </c>
      <c r="L8" s="17">
        <v>352245</v>
      </c>
      <c r="M8" s="17">
        <v>326188</v>
      </c>
    </row>
    <row r="9" spans="2:13">
      <c r="B9" s="15" t="s">
        <v>13</v>
      </c>
      <c r="C9" s="16" t="s">
        <v>14</v>
      </c>
      <c r="D9" s="17">
        <v>420</v>
      </c>
      <c r="E9" s="21">
        <v>235</v>
      </c>
      <c r="F9" s="21">
        <v>5723</v>
      </c>
      <c r="G9" s="21">
        <v>3942</v>
      </c>
      <c r="H9" s="21">
        <v>-1563</v>
      </c>
      <c r="I9" s="17">
        <v>-125</v>
      </c>
      <c r="J9" s="21">
        <v>1395</v>
      </c>
      <c r="K9" s="21">
        <v>3126</v>
      </c>
      <c r="L9" s="21">
        <v>6853</v>
      </c>
      <c r="M9" s="21">
        <v>5293</v>
      </c>
    </row>
    <row r="10" spans="2:13">
      <c r="B10" s="15" t="s">
        <v>15</v>
      </c>
      <c r="C10" s="16" t="s">
        <v>16</v>
      </c>
      <c r="D10" s="17">
        <v>645</v>
      </c>
      <c r="E10" s="21">
        <v>983</v>
      </c>
      <c r="F10" s="21">
        <v>1054</v>
      </c>
      <c r="G10" s="21">
        <v>1338</v>
      </c>
      <c r="H10" s="21">
        <v>899</v>
      </c>
      <c r="I10" s="17">
        <v>1525</v>
      </c>
      <c r="J10" s="21">
        <v>1621</v>
      </c>
      <c r="K10" s="21">
        <v>1233</v>
      </c>
      <c r="L10" s="21">
        <v>985</v>
      </c>
      <c r="M10" s="21">
        <v>845</v>
      </c>
    </row>
    <row r="11" spans="2:13">
      <c r="B11" s="18" t="s">
        <v>17</v>
      </c>
      <c r="C11" s="19" t="s">
        <v>18</v>
      </c>
      <c r="D11" s="20">
        <f>SUM(D12:D13)</f>
        <v>133900</v>
      </c>
      <c r="E11" s="20">
        <f t="shared" ref="E11:H11" si="2">SUM(E12:E13)</f>
        <v>139788</v>
      </c>
      <c r="F11" s="20">
        <f t="shared" si="2"/>
        <v>159790</v>
      </c>
      <c r="G11" s="20">
        <f t="shared" si="2"/>
        <v>158259</v>
      </c>
      <c r="H11" s="20">
        <f t="shared" si="2"/>
        <v>151370</v>
      </c>
      <c r="I11" s="20">
        <f>SUM(I12:I13)</f>
        <v>164976</v>
      </c>
      <c r="J11" s="20">
        <f>SUM(J12:J13)</f>
        <v>164648</v>
      </c>
      <c r="K11" s="20">
        <f>SUM(K12:K13)</f>
        <v>194493</v>
      </c>
      <c r="L11" s="20">
        <f>SUM(L12:L13)</f>
        <v>209257</v>
      </c>
      <c r="M11" s="20">
        <f>SUM(M12:M13)</f>
        <v>197342</v>
      </c>
    </row>
    <row r="12" spans="2:13">
      <c r="B12" s="15" t="s">
        <v>11</v>
      </c>
      <c r="C12" s="16" t="s">
        <v>19</v>
      </c>
      <c r="D12" s="17">
        <v>84935</v>
      </c>
      <c r="E12" s="17">
        <v>95843</v>
      </c>
      <c r="F12" s="17">
        <v>106945</v>
      </c>
      <c r="G12" s="17">
        <v>101328</v>
      </c>
      <c r="H12" s="17">
        <v>95045</v>
      </c>
      <c r="I12" s="17">
        <v>100928</v>
      </c>
      <c r="J12" s="17">
        <v>107523</v>
      </c>
      <c r="K12" s="17">
        <v>125945</v>
      </c>
      <c r="L12" s="17">
        <v>117231</v>
      </c>
      <c r="M12" s="17">
        <v>123021</v>
      </c>
    </row>
    <row r="13" spans="2:13">
      <c r="B13" s="15" t="s">
        <v>13</v>
      </c>
      <c r="C13" s="16" t="s">
        <v>20</v>
      </c>
      <c r="D13" s="17">
        <v>48965</v>
      </c>
      <c r="E13" s="17">
        <v>43945</v>
      </c>
      <c r="F13" s="17">
        <v>52845</v>
      </c>
      <c r="G13" s="17">
        <v>56931</v>
      </c>
      <c r="H13" s="17">
        <v>56325</v>
      </c>
      <c r="I13" s="17">
        <v>64048</v>
      </c>
      <c r="J13" s="17">
        <v>57125</v>
      </c>
      <c r="K13" s="17">
        <v>68548</v>
      </c>
      <c r="L13" s="17">
        <v>92026</v>
      </c>
      <c r="M13" s="17">
        <v>74321</v>
      </c>
    </row>
    <row r="14" spans="2:13">
      <c r="B14" s="18" t="s">
        <v>7</v>
      </c>
      <c r="C14" s="19" t="s">
        <v>21</v>
      </c>
      <c r="D14" s="20">
        <f>D6+D7-D11</f>
        <v>98303</v>
      </c>
      <c r="E14" s="20">
        <f t="shared" ref="E14:H14" si="3">E6+E7-E11</f>
        <v>106137</v>
      </c>
      <c r="F14" s="20">
        <f t="shared" si="3"/>
        <v>115125</v>
      </c>
      <c r="G14" s="20">
        <f t="shared" si="3"/>
        <v>134964</v>
      </c>
      <c r="H14" s="20">
        <f t="shared" si="3"/>
        <v>126891</v>
      </c>
      <c r="I14" s="20">
        <f>I6+I7-I11</f>
        <v>132748</v>
      </c>
      <c r="J14" s="20">
        <f>J6+J7-J11</f>
        <v>149473</v>
      </c>
      <c r="K14" s="20">
        <f>K6+K7-K11</f>
        <v>172451</v>
      </c>
      <c r="L14" s="20">
        <f>L6+L7-L11</f>
        <v>168024</v>
      </c>
      <c r="M14" s="20">
        <f>M6+M7-M11</f>
        <v>151375</v>
      </c>
    </row>
    <row r="15" spans="2:13">
      <c r="B15" s="18" t="s">
        <v>22</v>
      </c>
      <c r="C15" s="19" t="s">
        <v>23</v>
      </c>
      <c r="D15" s="20">
        <f>SUM(D16:D19)</f>
        <v>53818.604999999996</v>
      </c>
      <c r="E15" s="20">
        <f>SUM(E16:E19)</f>
        <v>60111.495000000003</v>
      </c>
      <c r="F15" s="20">
        <f t="shared" ref="F15:H15" si="4">SUM(F16:F19)</f>
        <v>68458.142999999996</v>
      </c>
      <c r="G15" s="20">
        <f t="shared" si="4"/>
        <v>78262.164000000004</v>
      </c>
      <c r="H15" s="20">
        <f t="shared" si="4"/>
        <v>83665.274999999994</v>
      </c>
      <c r="I15" s="20">
        <f>SUM(I16:I19)</f>
        <v>96506</v>
      </c>
      <c r="J15" s="20">
        <f>SUM(J16:J19)</f>
        <v>107805</v>
      </c>
      <c r="K15" s="20">
        <f>SUM(K16:K19)</f>
        <v>132958</v>
      </c>
      <c r="L15" s="20">
        <f>SUM(L16:L19)</f>
        <v>138628</v>
      </c>
      <c r="M15" s="20">
        <f>SUM(M16:M19)</f>
        <v>131304</v>
      </c>
    </row>
    <row r="16" spans="2:13">
      <c r="B16" s="15" t="s">
        <v>11</v>
      </c>
      <c r="C16" s="16" t="s">
        <v>24</v>
      </c>
      <c r="D16" s="17">
        <v>39255</v>
      </c>
      <c r="E16" s="17">
        <v>43845</v>
      </c>
      <c r="F16" s="17">
        <v>49933</v>
      </c>
      <c r="G16" s="17">
        <f>56984+100</f>
        <v>57084</v>
      </c>
      <c r="H16" s="17">
        <v>61025</v>
      </c>
      <c r="I16" s="17">
        <v>69938</v>
      </c>
      <c r="J16" s="17">
        <v>78125</v>
      </c>
      <c r="K16" s="17">
        <v>96328</v>
      </c>
      <c r="L16" s="17">
        <v>100365</v>
      </c>
      <c r="M16" s="17">
        <v>95126</v>
      </c>
    </row>
    <row r="17" spans="2:13">
      <c r="B17" s="15" t="s">
        <v>13</v>
      </c>
      <c r="C17" s="16" t="s">
        <v>25</v>
      </c>
      <c r="D17" s="17">
        <v>0</v>
      </c>
      <c r="E17" s="21">
        <v>0</v>
      </c>
      <c r="F17" s="21">
        <v>0</v>
      </c>
      <c r="G17" s="21">
        <v>0</v>
      </c>
      <c r="H17" s="21">
        <v>0</v>
      </c>
      <c r="I17" s="17">
        <v>0</v>
      </c>
      <c r="J17" s="21">
        <v>0</v>
      </c>
      <c r="K17" s="21">
        <v>0</v>
      </c>
      <c r="L17" s="21">
        <v>0</v>
      </c>
      <c r="M17" s="21">
        <v>0</v>
      </c>
    </row>
    <row r="18" spans="2:13">
      <c r="B18" s="15" t="s">
        <v>15</v>
      </c>
      <c r="C18" s="16" t="s">
        <v>26</v>
      </c>
      <c r="D18" s="17">
        <f>0.34*D16</f>
        <v>13346.7</v>
      </c>
      <c r="E18" s="17">
        <f t="shared" ref="E18:H18" si="5">0.34*E16</f>
        <v>14907.300000000001</v>
      </c>
      <c r="F18" s="17">
        <f t="shared" si="5"/>
        <v>16977.22</v>
      </c>
      <c r="G18" s="17">
        <f t="shared" si="5"/>
        <v>19408.560000000001</v>
      </c>
      <c r="H18" s="17">
        <f t="shared" si="5"/>
        <v>20748.5</v>
      </c>
      <c r="I18" s="17">
        <v>23785</v>
      </c>
      <c r="J18" s="17">
        <v>26548</v>
      </c>
      <c r="K18" s="17">
        <v>32768</v>
      </c>
      <c r="L18" s="17">
        <v>34162</v>
      </c>
      <c r="M18" s="17">
        <v>32353</v>
      </c>
    </row>
    <row r="19" spans="2:13">
      <c r="B19" s="15" t="s">
        <v>27</v>
      </c>
      <c r="C19" s="16" t="s">
        <v>28</v>
      </c>
      <c r="D19" s="17">
        <f>0.031*D16</f>
        <v>1216.905</v>
      </c>
      <c r="E19" s="17">
        <f t="shared" ref="E19:H19" si="6">0.031*E16</f>
        <v>1359.1949999999999</v>
      </c>
      <c r="F19" s="17">
        <f t="shared" si="6"/>
        <v>1547.923</v>
      </c>
      <c r="G19" s="17">
        <f t="shared" si="6"/>
        <v>1769.604</v>
      </c>
      <c r="H19" s="17">
        <f t="shared" si="6"/>
        <v>1891.7750000000001</v>
      </c>
      <c r="I19" s="17">
        <v>2783</v>
      </c>
      <c r="J19" s="17">
        <v>3132</v>
      </c>
      <c r="K19" s="17">
        <v>3862</v>
      </c>
      <c r="L19" s="17">
        <v>4101</v>
      </c>
      <c r="M19" s="17">
        <v>3825</v>
      </c>
    </row>
    <row r="20" spans="2:13">
      <c r="B20" s="15" t="s">
        <v>29</v>
      </c>
      <c r="C20" s="16" t="s">
        <v>30</v>
      </c>
      <c r="D20" s="17">
        <v>148</v>
      </c>
      <c r="E20" s="21">
        <v>195</v>
      </c>
      <c r="F20" s="21">
        <v>238</v>
      </c>
      <c r="G20" s="21">
        <v>242</v>
      </c>
      <c r="H20" s="21">
        <v>328</v>
      </c>
      <c r="I20" s="17">
        <v>373</v>
      </c>
      <c r="J20" s="21">
        <v>342</v>
      </c>
      <c r="K20" s="21">
        <v>393</v>
      </c>
      <c r="L20" s="21">
        <v>538</v>
      </c>
      <c r="M20" s="21">
        <v>652</v>
      </c>
    </row>
    <row r="21" spans="2:13" s="2" customFormat="1">
      <c r="B21" s="15" t="s">
        <v>31</v>
      </c>
      <c r="C21" s="16" t="s">
        <v>32</v>
      </c>
      <c r="D21" s="17">
        <v>9996</v>
      </c>
      <c r="E21" s="17">
        <v>12345</v>
      </c>
      <c r="F21" s="17">
        <v>17021</v>
      </c>
      <c r="G21" s="17">
        <v>18145</v>
      </c>
      <c r="H21" s="17">
        <v>17121</v>
      </c>
      <c r="I21" s="17">
        <v>19821</v>
      </c>
      <c r="J21" s="17">
        <v>19836</v>
      </c>
      <c r="K21" s="17">
        <v>21299</v>
      </c>
      <c r="L21" s="17">
        <v>17945</v>
      </c>
      <c r="M21" s="17">
        <v>21428</v>
      </c>
    </row>
    <row r="22" spans="2:13">
      <c r="B22" s="18" t="s">
        <v>33</v>
      </c>
      <c r="C22" s="19" t="s">
        <v>34</v>
      </c>
      <c r="D22" s="20">
        <f>SUM(D23:D24)</f>
        <v>2759</v>
      </c>
      <c r="E22" s="20">
        <f t="shared" ref="E22:H22" si="7">SUM(E23:E24)</f>
        <v>4263</v>
      </c>
      <c r="F22" s="20">
        <f t="shared" si="7"/>
        <v>1017</v>
      </c>
      <c r="G22" s="20">
        <f t="shared" si="7"/>
        <v>6014</v>
      </c>
      <c r="H22" s="20">
        <f t="shared" si="7"/>
        <v>5728</v>
      </c>
      <c r="I22" s="20">
        <f>SUM(I23:I24)</f>
        <v>4600</v>
      </c>
      <c r="J22" s="20">
        <f>SUM(J23:J24)</f>
        <v>6470</v>
      </c>
      <c r="K22" s="20">
        <f>SUM(K23:K24)</f>
        <v>4630</v>
      </c>
      <c r="L22" s="20">
        <f>SUM(L23:L24)</f>
        <v>3196</v>
      </c>
      <c r="M22" s="20">
        <f>SUM(M23:M24)</f>
        <v>7386</v>
      </c>
    </row>
    <row r="23" spans="2:13">
      <c r="B23" s="15" t="s">
        <v>11</v>
      </c>
      <c r="C23" s="16" t="s">
        <v>35</v>
      </c>
      <c r="D23" s="17">
        <v>933</v>
      </c>
      <c r="E23" s="21">
        <v>3328</v>
      </c>
      <c r="F23" s="21">
        <v>295</v>
      </c>
      <c r="G23" s="21">
        <v>5366</v>
      </c>
      <c r="H23" s="21">
        <v>4935</v>
      </c>
      <c r="I23" s="17">
        <v>3125</v>
      </c>
      <c r="J23" s="21">
        <v>4835</v>
      </c>
      <c r="K23" s="21">
        <v>3888</v>
      </c>
      <c r="L23" s="21">
        <v>1475</v>
      </c>
      <c r="M23" s="21">
        <v>3093</v>
      </c>
    </row>
    <row r="24" spans="2:13">
      <c r="B24" s="15" t="s">
        <v>13</v>
      </c>
      <c r="C24" s="16" t="s">
        <v>36</v>
      </c>
      <c r="D24" s="17">
        <v>1826</v>
      </c>
      <c r="E24" s="17">
        <v>935</v>
      </c>
      <c r="F24" s="21">
        <v>722</v>
      </c>
      <c r="G24" s="17">
        <v>648</v>
      </c>
      <c r="H24" s="21">
        <v>793</v>
      </c>
      <c r="I24" s="17">
        <v>1475</v>
      </c>
      <c r="J24" s="17">
        <v>1635</v>
      </c>
      <c r="K24" s="21">
        <v>742</v>
      </c>
      <c r="L24" s="17">
        <v>1721</v>
      </c>
      <c r="M24" s="21">
        <v>4293</v>
      </c>
    </row>
    <row r="25" spans="2:13">
      <c r="B25" s="18" t="s">
        <v>37</v>
      </c>
      <c r="C25" s="19" t="s">
        <v>38</v>
      </c>
      <c r="D25" s="20">
        <f>SUM(D26:D27)</f>
        <v>1712</v>
      </c>
      <c r="E25" s="20">
        <f t="shared" ref="E25:H25" si="8">SUM(E26:E27)</f>
        <v>2758</v>
      </c>
      <c r="F25" s="20">
        <f t="shared" si="8"/>
        <v>561</v>
      </c>
      <c r="G25" s="20">
        <f t="shared" si="8"/>
        <v>5358</v>
      </c>
      <c r="H25" s="20">
        <f t="shared" si="8"/>
        <v>3622</v>
      </c>
      <c r="I25" s="20">
        <f>SUM(I26:I27)</f>
        <v>4314</v>
      </c>
      <c r="J25" s="20">
        <f>SUM(J26:J27)</f>
        <v>5439</v>
      </c>
      <c r="K25" s="20">
        <f>SUM(K26:K27)</f>
        <v>4092</v>
      </c>
      <c r="L25" s="20">
        <f>SUM(L26:L27)</f>
        <v>1964</v>
      </c>
      <c r="M25" s="20">
        <f>SUM(M26:M27)</f>
        <v>5967</v>
      </c>
    </row>
    <row r="26" spans="2:13">
      <c r="B26" s="15" t="s">
        <v>11</v>
      </c>
      <c r="C26" s="16" t="s">
        <v>39</v>
      </c>
      <c r="D26" s="17">
        <v>128</v>
      </c>
      <c r="E26" s="21">
        <v>2133</v>
      </c>
      <c r="F26" s="21">
        <v>48</v>
      </c>
      <c r="G26" s="21">
        <v>4935</v>
      </c>
      <c r="H26" s="21">
        <v>3026</v>
      </c>
      <c r="I26" s="17">
        <v>3121</v>
      </c>
      <c r="J26" s="21">
        <v>4111</v>
      </c>
      <c r="K26" s="21">
        <v>3526</v>
      </c>
      <c r="L26" s="21">
        <v>573</v>
      </c>
      <c r="M26" s="21">
        <v>2042</v>
      </c>
    </row>
    <row r="27" spans="2:13">
      <c r="B27" s="15" t="s">
        <v>13</v>
      </c>
      <c r="C27" s="16" t="s">
        <v>40</v>
      </c>
      <c r="D27" s="17">
        <v>1584</v>
      </c>
      <c r="E27" s="17">
        <v>625</v>
      </c>
      <c r="F27" s="21">
        <v>513</v>
      </c>
      <c r="G27" s="17">
        <v>423</v>
      </c>
      <c r="H27" s="21">
        <v>596</v>
      </c>
      <c r="I27" s="17">
        <v>1193</v>
      </c>
      <c r="J27" s="17">
        <v>1328</v>
      </c>
      <c r="K27" s="21">
        <v>566</v>
      </c>
      <c r="L27" s="17">
        <v>1391</v>
      </c>
      <c r="M27" s="21">
        <v>3925</v>
      </c>
    </row>
    <row r="28" spans="2:13" ht="28">
      <c r="B28" s="15" t="s">
        <v>41</v>
      </c>
      <c r="C28" s="22" t="s">
        <v>42</v>
      </c>
      <c r="D28" s="17">
        <v>-3695</v>
      </c>
      <c r="E28" s="17">
        <v>-1293</v>
      </c>
      <c r="F28" s="21">
        <v>-542</v>
      </c>
      <c r="G28" s="17">
        <v>726</v>
      </c>
      <c r="H28" s="21">
        <v>-93</v>
      </c>
      <c r="I28" s="17">
        <v>-1728</v>
      </c>
      <c r="J28" s="17">
        <v>-59</v>
      </c>
      <c r="K28" s="21">
        <v>-1238</v>
      </c>
      <c r="L28" s="17">
        <v>65</v>
      </c>
      <c r="M28" s="21">
        <v>-693</v>
      </c>
    </row>
    <row r="29" spans="2:13">
      <c r="B29" s="15" t="s">
        <v>43</v>
      </c>
      <c r="C29" s="16" t="s">
        <v>44</v>
      </c>
      <c r="D29" s="17">
        <v>19625</v>
      </c>
      <c r="E29" s="21">
        <v>30942</v>
      </c>
      <c r="F29" s="21">
        <v>8263</v>
      </c>
      <c r="G29" s="21">
        <v>4155</v>
      </c>
      <c r="H29" s="21">
        <v>1563</v>
      </c>
      <c r="I29" s="17">
        <v>2475</v>
      </c>
      <c r="J29" s="21">
        <v>18065</v>
      </c>
      <c r="K29" s="21">
        <v>7992</v>
      </c>
      <c r="L29" s="21">
        <v>4545</v>
      </c>
      <c r="M29" s="21">
        <v>2613</v>
      </c>
    </row>
    <row r="30" spans="2:13">
      <c r="B30" s="15" t="s">
        <v>45</v>
      </c>
      <c r="C30" s="16" t="s">
        <v>46</v>
      </c>
      <c r="D30" s="17">
        <v>17845</v>
      </c>
      <c r="E30" s="17">
        <v>30942</v>
      </c>
      <c r="F30" s="21">
        <v>8963</v>
      </c>
      <c r="G30" s="17">
        <v>3325</v>
      </c>
      <c r="H30" s="21">
        <v>985</v>
      </c>
      <c r="I30" s="17">
        <v>562</v>
      </c>
      <c r="J30" s="17">
        <v>3418</v>
      </c>
      <c r="K30" s="21">
        <v>4826</v>
      </c>
      <c r="L30" s="17">
        <v>3538</v>
      </c>
      <c r="M30" s="21">
        <v>2196</v>
      </c>
    </row>
    <row r="31" spans="2:13">
      <c r="B31" s="15" t="s">
        <v>47</v>
      </c>
      <c r="C31" s="16" t="s">
        <v>48</v>
      </c>
      <c r="D31" s="17">
        <v>0</v>
      </c>
      <c r="E31" s="21">
        <v>0</v>
      </c>
      <c r="F31" s="21">
        <v>0</v>
      </c>
      <c r="G31" s="21">
        <v>0</v>
      </c>
      <c r="H31" s="21">
        <v>0</v>
      </c>
      <c r="I31" s="17">
        <v>0</v>
      </c>
      <c r="J31" s="21">
        <v>0</v>
      </c>
      <c r="K31" s="21">
        <v>0</v>
      </c>
      <c r="L31" s="21">
        <v>0</v>
      </c>
      <c r="M31" s="21">
        <v>0</v>
      </c>
    </row>
    <row r="32" spans="2:13">
      <c r="B32" s="15" t="s">
        <v>3</v>
      </c>
      <c r="C32" s="16" t="s">
        <v>49</v>
      </c>
      <c r="D32" s="17">
        <v>0</v>
      </c>
      <c r="E32" s="21">
        <v>0</v>
      </c>
      <c r="F32" s="21">
        <v>0</v>
      </c>
      <c r="G32" s="21">
        <v>0</v>
      </c>
      <c r="H32" s="21">
        <v>0</v>
      </c>
      <c r="I32" s="17">
        <v>0</v>
      </c>
      <c r="J32" s="21">
        <v>0</v>
      </c>
      <c r="K32" s="21">
        <v>0</v>
      </c>
      <c r="L32" s="21">
        <v>0</v>
      </c>
      <c r="M32" s="21">
        <v>0</v>
      </c>
    </row>
    <row r="33" spans="2:13">
      <c r="B33" s="18" t="s">
        <v>50</v>
      </c>
      <c r="C33" s="23" t="s">
        <v>51</v>
      </c>
      <c r="D33" s="20">
        <f>D14-D15-D20-D21+D22-D25-D28+D29-D30</f>
        <v>40862.395000000004</v>
      </c>
      <c r="E33" s="20">
        <f>E14-E15-E20-E21+E22-E25-E28+E29-E30</f>
        <v>36283.505000000005</v>
      </c>
      <c r="F33" s="20">
        <f t="shared" ref="F33:H33" si="9">F14-F15-F20-F21+F22-F25-F28+F29-F30</f>
        <v>29705.857000000004</v>
      </c>
      <c r="G33" s="20">
        <f t="shared" si="9"/>
        <v>39074.835999999996</v>
      </c>
      <c r="H33" s="20">
        <f t="shared" si="9"/>
        <v>28553.725000000006</v>
      </c>
      <c r="I33" s="20">
        <f>I14-I15-I20-I21+I22-I25-I28+I29-I30</f>
        <v>19975</v>
      </c>
      <c r="J33" s="20">
        <f>J14-J15-J20-J21+J22-J25-J28+J29-J30</f>
        <v>37227</v>
      </c>
      <c r="K33" s="20">
        <f>K14-K15-K20-K21+K22-K25-K28+K29-K30</f>
        <v>22743</v>
      </c>
      <c r="L33" s="20">
        <f>L14-L15-L20-L21+L22-L25-L28+L29-L30</f>
        <v>13087</v>
      </c>
      <c r="M33" s="20">
        <f>M14-M15-M20-M21+M22-M25-M28+M29-M30</f>
        <v>520</v>
      </c>
    </row>
    <row r="34" spans="2:13">
      <c r="B34" s="15" t="s">
        <v>52</v>
      </c>
      <c r="C34" s="16" t="s">
        <v>53</v>
      </c>
      <c r="D34" s="17">
        <v>0</v>
      </c>
      <c r="E34" s="21">
        <v>0</v>
      </c>
      <c r="F34" s="21">
        <v>0</v>
      </c>
      <c r="G34" s="21">
        <v>0</v>
      </c>
      <c r="H34" s="21">
        <v>0</v>
      </c>
      <c r="I34" s="17">
        <v>0</v>
      </c>
      <c r="J34" s="21">
        <v>0</v>
      </c>
      <c r="K34" s="21">
        <v>0</v>
      </c>
      <c r="L34" s="21">
        <v>0</v>
      </c>
      <c r="M34" s="21">
        <v>0</v>
      </c>
    </row>
    <row r="35" spans="2:13">
      <c r="B35" s="11" t="s">
        <v>54</v>
      </c>
      <c r="C35" s="24" t="s">
        <v>55</v>
      </c>
      <c r="D35" s="25">
        <v>0</v>
      </c>
      <c r="E35" s="14">
        <v>0</v>
      </c>
      <c r="F35" s="14">
        <v>0</v>
      </c>
      <c r="G35" s="14">
        <v>0</v>
      </c>
      <c r="H35" s="14">
        <v>0</v>
      </c>
      <c r="I35" s="25">
        <v>0</v>
      </c>
      <c r="J35" s="14">
        <v>0</v>
      </c>
      <c r="K35" s="14">
        <v>0</v>
      </c>
      <c r="L35" s="14">
        <v>0</v>
      </c>
      <c r="M35" s="14">
        <v>0</v>
      </c>
    </row>
    <row r="36" spans="2:13">
      <c r="B36" s="11" t="s">
        <v>56</v>
      </c>
      <c r="C36" s="24" t="s">
        <v>57</v>
      </c>
      <c r="D36" s="26">
        <f>SUM(D37:D39)</f>
        <v>0</v>
      </c>
      <c r="E36" s="26">
        <f t="shared" ref="E36:H36" si="10">SUM(E37:E39)</f>
        <v>0</v>
      </c>
      <c r="F36" s="26">
        <f t="shared" si="10"/>
        <v>0</v>
      </c>
      <c r="G36" s="26">
        <f t="shared" si="10"/>
        <v>0</v>
      </c>
      <c r="H36" s="26">
        <f t="shared" si="10"/>
        <v>0</v>
      </c>
      <c r="I36" s="26">
        <f>SUM(I37:I39)</f>
        <v>0</v>
      </c>
      <c r="J36" s="26">
        <f>SUM(J37:J39)</f>
        <v>0</v>
      </c>
      <c r="K36" s="26">
        <f>SUM(K37:K39)</f>
        <v>0</v>
      </c>
      <c r="L36" s="26">
        <f>SUM(L37:L39)</f>
        <v>0</v>
      </c>
      <c r="M36" s="26">
        <f>SUM(M37:M39)</f>
        <v>0</v>
      </c>
    </row>
    <row r="37" spans="2:13" ht="28">
      <c r="B37" s="11" t="s">
        <v>11</v>
      </c>
      <c r="C37" s="27" t="s">
        <v>58</v>
      </c>
      <c r="D37" s="25">
        <v>0</v>
      </c>
      <c r="E37" s="14">
        <v>0</v>
      </c>
      <c r="F37" s="14">
        <v>0</v>
      </c>
      <c r="G37" s="14">
        <v>0</v>
      </c>
      <c r="H37" s="14">
        <v>0</v>
      </c>
      <c r="I37" s="25">
        <v>0</v>
      </c>
      <c r="J37" s="14">
        <v>0</v>
      </c>
      <c r="K37" s="14">
        <v>0</v>
      </c>
      <c r="L37" s="14">
        <v>0</v>
      </c>
      <c r="M37" s="14">
        <v>0</v>
      </c>
    </row>
    <row r="38" spans="2:13">
      <c r="B38" s="11" t="s">
        <v>13</v>
      </c>
      <c r="C38" s="24" t="s">
        <v>59</v>
      </c>
      <c r="D38" s="25">
        <v>0</v>
      </c>
      <c r="E38" s="14">
        <v>0</v>
      </c>
      <c r="F38" s="14">
        <v>0</v>
      </c>
      <c r="G38" s="14">
        <v>0</v>
      </c>
      <c r="H38" s="14">
        <v>0</v>
      </c>
      <c r="I38" s="25">
        <v>0</v>
      </c>
      <c r="J38" s="14">
        <v>0</v>
      </c>
      <c r="K38" s="14">
        <v>0</v>
      </c>
      <c r="L38" s="14">
        <v>0</v>
      </c>
      <c r="M38" s="14">
        <v>0</v>
      </c>
    </row>
    <row r="39" spans="2:13">
      <c r="B39" s="11" t="s">
        <v>15</v>
      </c>
      <c r="C39" s="24" t="s">
        <v>60</v>
      </c>
      <c r="D39" s="25">
        <v>0</v>
      </c>
      <c r="E39" s="14">
        <v>0</v>
      </c>
      <c r="F39" s="14">
        <v>0</v>
      </c>
      <c r="G39" s="14">
        <v>0</v>
      </c>
      <c r="H39" s="14">
        <v>0</v>
      </c>
      <c r="I39" s="25">
        <v>0</v>
      </c>
      <c r="J39" s="14">
        <v>0</v>
      </c>
      <c r="K39" s="14">
        <v>0</v>
      </c>
      <c r="L39" s="14">
        <v>0</v>
      </c>
      <c r="M39" s="14">
        <v>0</v>
      </c>
    </row>
    <row r="40" spans="2:13">
      <c r="B40" s="11" t="s">
        <v>61</v>
      </c>
      <c r="C40" s="24" t="s">
        <v>62</v>
      </c>
      <c r="D40" s="25">
        <v>0</v>
      </c>
      <c r="E40" s="14">
        <v>0</v>
      </c>
      <c r="F40" s="14">
        <v>0</v>
      </c>
      <c r="G40" s="14">
        <v>0</v>
      </c>
      <c r="H40" s="14">
        <v>0</v>
      </c>
      <c r="I40" s="25">
        <v>0</v>
      </c>
      <c r="J40" s="14">
        <v>0</v>
      </c>
      <c r="K40" s="14">
        <v>0</v>
      </c>
      <c r="L40" s="14">
        <v>0</v>
      </c>
      <c r="M40" s="14">
        <v>0</v>
      </c>
    </row>
    <row r="41" spans="2:13">
      <c r="B41" s="11" t="s">
        <v>63</v>
      </c>
      <c r="C41" s="24" t="s">
        <v>64</v>
      </c>
      <c r="D41" s="25">
        <v>0</v>
      </c>
      <c r="E41" s="14">
        <v>0</v>
      </c>
      <c r="F41" s="14">
        <v>0</v>
      </c>
      <c r="G41" s="14">
        <v>0</v>
      </c>
      <c r="H41" s="14">
        <v>0</v>
      </c>
      <c r="I41" s="25">
        <v>0</v>
      </c>
      <c r="J41" s="14">
        <v>0</v>
      </c>
      <c r="K41" s="14">
        <v>0</v>
      </c>
      <c r="L41" s="14">
        <v>0</v>
      </c>
      <c r="M41" s="14">
        <v>0</v>
      </c>
    </row>
    <row r="42" spans="2:13">
      <c r="B42" s="11" t="s">
        <v>65</v>
      </c>
      <c r="C42" s="24" t="s">
        <v>66</v>
      </c>
      <c r="D42" s="25">
        <v>0</v>
      </c>
      <c r="E42" s="14">
        <v>0</v>
      </c>
      <c r="F42" s="14">
        <v>0</v>
      </c>
      <c r="G42" s="14">
        <v>0</v>
      </c>
      <c r="H42" s="14">
        <v>0</v>
      </c>
      <c r="I42" s="25">
        <v>0</v>
      </c>
      <c r="J42" s="14">
        <v>0</v>
      </c>
      <c r="K42" s="14">
        <v>0</v>
      </c>
      <c r="L42" s="14">
        <v>0</v>
      </c>
      <c r="M42" s="14">
        <v>0</v>
      </c>
    </row>
    <row r="43" spans="2:13">
      <c r="B43" s="11" t="s">
        <v>67</v>
      </c>
      <c r="C43" s="24" t="s">
        <v>68</v>
      </c>
      <c r="D43" s="14">
        <v>0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</row>
    <row r="44" spans="2:13">
      <c r="B44" s="11" t="s">
        <v>69</v>
      </c>
      <c r="C44" s="24" t="s">
        <v>70</v>
      </c>
      <c r="D44" s="14">
        <v>0</v>
      </c>
      <c r="E44" s="14">
        <v>0</v>
      </c>
      <c r="F44" s="14">
        <v>0</v>
      </c>
      <c r="G44" s="14">
        <v>0</v>
      </c>
      <c r="H44" s="14">
        <v>0</v>
      </c>
      <c r="I44" s="14">
        <v>0</v>
      </c>
      <c r="J44" s="14">
        <v>0</v>
      </c>
      <c r="K44" s="14">
        <v>0</v>
      </c>
      <c r="L44" s="14">
        <v>0</v>
      </c>
      <c r="M44" s="14">
        <v>0</v>
      </c>
    </row>
    <row r="45" spans="2:13">
      <c r="B45" s="11" t="s">
        <v>71</v>
      </c>
      <c r="C45" s="24" t="s">
        <v>72</v>
      </c>
      <c r="D45" s="14">
        <v>45</v>
      </c>
      <c r="E45" s="14">
        <v>33</v>
      </c>
      <c r="F45" s="14">
        <v>22</v>
      </c>
      <c r="G45" s="14">
        <v>18</v>
      </c>
      <c r="H45" s="14">
        <v>8</v>
      </c>
      <c r="I45" s="14">
        <v>26</v>
      </c>
      <c r="J45" s="14">
        <v>21</v>
      </c>
      <c r="K45" s="14">
        <v>28</v>
      </c>
      <c r="L45" s="14">
        <v>17</v>
      </c>
      <c r="M45" s="14">
        <v>6</v>
      </c>
    </row>
    <row r="46" spans="2:13">
      <c r="B46" s="11" t="s">
        <v>73</v>
      </c>
      <c r="C46" s="24" t="s">
        <v>74</v>
      </c>
      <c r="D46" s="14">
        <v>1933</v>
      </c>
      <c r="E46" s="14">
        <v>1302</v>
      </c>
      <c r="F46" s="14">
        <v>1495</v>
      </c>
      <c r="G46" s="14">
        <v>1021</v>
      </c>
      <c r="H46" s="14">
        <v>1222</v>
      </c>
      <c r="I46" s="14">
        <v>1245</v>
      </c>
      <c r="J46" s="14">
        <v>1328</v>
      </c>
      <c r="K46" s="14">
        <v>1362</v>
      </c>
      <c r="L46" s="14">
        <v>1723</v>
      </c>
      <c r="M46" s="14">
        <v>4025</v>
      </c>
    </row>
    <row r="47" spans="2:13">
      <c r="B47" s="11" t="s">
        <v>75</v>
      </c>
      <c r="C47" s="24" t="s">
        <v>76</v>
      </c>
      <c r="D47" s="14">
        <v>593</v>
      </c>
      <c r="E47" s="14">
        <v>426</v>
      </c>
      <c r="F47" s="14">
        <v>573</v>
      </c>
      <c r="G47" s="14">
        <v>528</v>
      </c>
      <c r="H47" s="14">
        <v>321</v>
      </c>
      <c r="I47" s="14">
        <v>795</v>
      </c>
      <c r="J47" s="14">
        <v>2063</v>
      </c>
      <c r="K47" s="14">
        <v>1632</v>
      </c>
      <c r="L47" s="14">
        <v>1594</v>
      </c>
      <c r="M47" s="14">
        <v>2095</v>
      </c>
    </row>
    <row r="48" spans="2:13">
      <c r="B48" s="11" t="s">
        <v>77</v>
      </c>
      <c r="C48" s="24" t="s">
        <v>78</v>
      </c>
      <c r="D48" s="14">
        <v>2133</v>
      </c>
      <c r="E48" s="14">
        <v>2126</v>
      </c>
      <c r="F48" s="14">
        <v>3128</v>
      </c>
      <c r="G48" s="14">
        <v>2833</v>
      </c>
      <c r="H48" s="14">
        <v>2921</v>
      </c>
      <c r="I48" s="14">
        <v>3235</v>
      </c>
      <c r="J48" s="14">
        <v>4023</v>
      </c>
      <c r="K48" s="14">
        <v>5768</v>
      </c>
      <c r="L48" s="14">
        <v>4648</v>
      </c>
      <c r="M48" s="14">
        <v>6492</v>
      </c>
    </row>
    <row r="49" spans="2:13">
      <c r="B49" s="11" t="s">
        <v>79</v>
      </c>
      <c r="C49" s="24" t="s">
        <v>80</v>
      </c>
      <c r="D49" s="14">
        <v>0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4">
        <v>0</v>
      </c>
    </row>
    <row r="50" spans="2:13">
      <c r="B50" s="11" t="s">
        <v>81</v>
      </c>
      <c r="C50" s="24" t="s">
        <v>82</v>
      </c>
      <c r="D50" s="14">
        <v>0</v>
      </c>
      <c r="E50" s="14">
        <v>0</v>
      </c>
      <c r="F50" s="14">
        <v>0</v>
      </c>
      <c r="G50" s="14">
        <v>0</v>
      </c>
      <c r="H50" s="14">
        <v>0</v>
      </c>
      <c r="I50" s="14">
        <v>0</v>
      </c>
      <c r="J50" s="14">
        <v>0</v>
      </c>
      <c r="K50" s="14">
        <v>0</v>
      </c>
      <c r="L50" s="14">
        <v>0</v>
      </c>
      <c r="M50" s="14">
        <v>0</v>
      </c>
    </row>
    <row r="51" spans="2:13">
      <c r="B51" s="5" t="s">
        <v>50</v>
      </c>
      <c r="C51" s="28" t="s">
        <v>83</v>
      </c>
      <c r="D51" s="26">
        <f>D34+D36+D40+D42-D44+D45+D47+D49-D35-D41-D43-D46-D48-D50</f>
        <v>-3428</v>
      </c>
      <c r="E51" s="26">
        <f t="shared" ref="E51:H51" si="11">E34+E36+E40+E42-E44+E45+E47+E49-E35-E41-E43-E46-E48-E50</f>
        <v>-2969</v>
      </c>
      <c r="F51" s="26">
        <f t="shared" si="11"/>
        <v>-4028</v>
      </c>
      <c r="G51" s="26">
        <f t="shared" si="11"/>
        <v>-3308</v>
      </c>
      <c r="H51" s="26">
        <f t="shared" si="11"/>
        <v>-3814</v>
      </c>
      <c r="I51" s="26">
        <f>I34+I36+I40+I42-I44+I45+I47+I49-I35-I41-I43-I46-I48-I50</f>
        <v>-3659</v>
      </c>
      <c r="J51" s="26">
        <f>J34+J36+J40+J42-J44+J45+J47+J49-J35-J41-J43-J46-J48-J50</f>
        <v>-3267</v>
      </c>
      <c r="K51" s="26">
        <f>K34+K36+K40+K42-K44+K45+K47+K49-K35-K41-K43-K46-K48-K50</f>
        <v>-5470</v>
      </c>
      <c r="L51" s="26">
        <f>L34+L36+L40+L42-L44+L45+L47+L49-L35-L41-L43-L46-L48-L50</f>
        <v>-4760</v>
      </c>
      <c r="M51" s="26">
        <f>M34+M36+M40+M42-M44+M45+M47+M49-M35-M41-M43-M46-M48-M50</f>
        <v>-8416</v>
      </c>
    </row>
    <row r="52" spans="2:13">
      <c r="B52" s="5" t="s">
        <v>84</v>
      </c>
      <c r="C52" s="29" t="s">
        <v>85</v>
      </c>
      <c r="D52" s="30">
        <f>SUM(D53:D54)</f>
        <v>10728</v>
      </c>
      <c r="E52" s="30">
        <f t="shared" ref="E52:H52" si="12">SUM(E53:E54)</f>
        <v>8614</v>
      </c>
      <c r="F52" s="30">
        <f t="shared" si="12"/>
        <v>5346</v>
      </c>
      <c r="G52" s="30">
        <f t="shared" si="12"/>
        <v>8723</v>
      </c>
      <c r="H52" s="30">
        <f t="shared" si="12"/>
        <v>5256</v>
      </c>
      <c r="I52" s="30">
        <f>SUM(I53:I54)</f>
        <v>2649</v>
      </c>
      <c r="J52" s="30">
        <f>SUM(J53:J54)</f>
        <v>6320</v>
      </c>
      <c r="K52" s="30">
        <f>SUM(K53:K54)</f>
        <v>3120</v>
      </c>
      <c r="L52" s="30">
        <f>SUM(L53:L54)</f>
        <v>1358</v>
      </c>
      <c r="M52" s="30">
        <f>SUM(M53:M54)</f>
        <v>-2333</v>
      </c>
    </row>
    <row r="53" spans="2:13">
      <c r="B53" s="11" t="s">
        <v>11</v>
      </c>
      <c r="C53" s="24" t="s">
        <v>86</v>
      </c>
      <c r="D53" s="14">
        <v>9807</v>
      </c>
      <c r="E53" s="14">
        <v>7421</v>
      </c>
      <c r="F53" s="14">
        <v>4825</v>
      </c>
      <c r="G53" s="14">
        <v>7933</v>
      </c>
      <c r="H53" s="14">
        <v>4421</v>
      </c>
      <c r="I53" s="14">
        <v>4021</v>
      </c>
      <c r="J53" s="14">
        <v>6973</v>
      </c>
      <c r="K53" s="14">
        <v>4241</v>
      </c>
      <c r="L53" s="14">
        <v>1572</v>
      </c>
      <c r="M53" s="14">
        <v>23</v>
      </c>
    </row>
    <row r="54" spans="2:13">
      <c r="B54" s="11" t="s">
        <v>13</v>
      </c>
      <c r="C54" s="24" t="s">
        <v>87</v>
      </c>
      <c r="D54" s="14">
        <v>921</v>
      </c>
      <c r="E54" s="14">
        <v>1193</v>
      </c>
      <c r="F54" s="14">
        <v>521</v>
      </c>
      <c r="G54" s="14">
        <v>790</v>
      </c>
      <c r="H54" s="14">
        <v>835</v>
      </c>
      <c r="I54" s="14">
        <v>-1372</v>
      </c>
      <c r="J54" s="14">
        <v>-653</v>
      </c>
      <c r="K54" s="14">
        <v>-1121</v>
      </c>
      <c r="L54" s="14">
        <v>-214</v>
      </c>
      <c r="M54" s="14">
        <v>-2356</v>
      </c>
    </row>
    <row r="55" spans="2:13">
      <c r="B55" s="5" t="s">
        <v>88</v>
      </c>
      <c r="C55" s="29" t="s">
        <v>89</v>
      </c>
      <c r="D55" s="26">
        <f>D33+D51-D52</f>
        <v>26706.395000000004</v>
      </c>
      <c r="E55" s="26">
        <f t="shared" ref="E55:H55" si="13">E33+E51-E52</f>
        <v>24700.505000000005</v>
      </c>
      <c r="F55" s="26">
        <f t="shared" si="13"/>
        <v>20331.857000000004</v>
      </c>
      <c r="G55" s="26">
        <f t="shared" si="13"/>
        <v>27043.835999999996</v>
      </c>
      <c r="H55" s="26">
        <f t="shared" si="13"/>
        <v>19483.725000000006</v>
      </c>
      <c r="I55" s="26">
        <f>I33+I51-I52</f>
        <v>13667</v>
      </c>
      <c r="J55" s="26">
        <f>J33+J51-J52</f>
        <v>27640</v>
      </c>
      <c r="K55" s="26">
        <f>K33+K51-K52</f>
        <v>14153</v>
      </c>
      <c r="L55" s="26">
        <f>L33+L51-L52</f>
        <v>6969</v>
      </c>
      <c r="M55" s="26">
        <f>M33+M51-M52</f>
        <v>-5563</v>
      </c>
    </row>
    <row r="56" spans="2:13">
      <c r="B56" s="11" t="s">
        <v>90</v>
      </c>
      <c r="C56" s="24" t="s">
        <v>91</v>
      </c>
      <c r="D56" s="14">
        <v>0</v>
      </c>
      <c r="E56" s="14">
        <v>0</v>
      </c>
      <c r="F56" s="14">
        <v>0</v>
      </c>
      <c r="G56" s="14">
        <v>0</v>
      </c>
      <c r="H56" s="14">
        <v>0</v>
      </c>
      <c r="I56" s="14">
        <v>0</v>
      </c>
      <c r="J56" s="14">
        <v>0</v>
      </c>
      <c r="K56" s="14">
        <v>0</v>
      </c>
      <c r="L56" s="14">
        <v>0</v>
      </c>
      <c r="M56" s="14">
        <v>0</v>
      </c>
    </row>
    <row r="57" spans="2:13">
      <c r="B57" s="11" t="s">
        <v>92</v>
      </c>
      <c r="C57" s="24" t="s">
        <v>93</v>
      </c>
      <c r="D57" s="14">
        <v>0</v>
      </c>
      <c r="E57" s="14">
        <v>0</v>
      </c>
      <c r="F57" s="14">
        <v>0</v>
      </c>
      <c r="G57" s="14">
        <v>0</v>
      </c>
      <c r="H57" s="14">
        <v>0</v>
      </c>
      <c r="I57" s="14">
        <v>0</v>
      </c>
      <c r="J57" s="14">
        <v>0</v>
      </c>
      <c r="K57" s="14">
        <v>0</v>
      </c>
      <c r="L57" s="14">
        <v>0</v>
      </c>
      <c r="M57" s="14">
        <v>0</v>
      </c>
    </row>
    <row r="58" spans="2:13">
      <c r="B58" s="11" t="s">
        <v>94</v>
      </c>
      <c r="C58" s="24" t="s">
        <v>95</v>
      </c>
      <c r="D58" s="30">
        <v>0</v>
      </c>
      <c r="E58" s="30">
        <v>0</v>
      </c>
      <c r="F58" s="30">
        <v>0</v>
      </c>
      <c r="G58" s="30">
        <v>0</v>
      </c>
      <c r="H58" s="30">
        <v>0</v>
      </c>
      <c r="I58" s="30">
        <v>0</v>
      </c>
      <c r="J58" s="30">
        <v>0</v>
      </c>
      <c r="K58" s="30">
        <v>0</v>
      </c>
      <c r="L58" s="30">
        <v>0</v>
      </c>
      <c r="M58" s="30">
        <v>0</v>
      </c>
    </row>
    <row r="59" spans="2:13">
      <c r="B59" s="11" t="s">
        <v>11</v>
      </c>
      <c r="C59" s="24" t="s">
        <v>86</v>
      </c>
      <c r="D59" s="14">
        <v>0</v>
      </c>
      <c r="E59" s="14">
        <v>0</v>
      </c>
      <c r="F59" s="14">
        <v>0</v>
      </c>
      <c r="G59" s="14">
        <v>0</v>
      </c>
      <c r="H59" s="14">
        <v>0</v>
      </c>
      <c r="I59" s="14">
        <v>0</v>
      </c>
      <c r="J59" s="14">
        <v>0</v>
      </c>
      <c r="K59" s="14">
        <v>0</v>
      </c>
      <c r="L59" s="14">
        <v>0</v>
      </c>
      <c r="M59" s="14">
        <v>0</v>
      </c>
    </row>
    <row r="60" spans="2:13">
      <c r="B60" s="11" t="s">
        <v>13</v>
      </c>
      <c r="C60" s="24" t="s">
        <v>87</v>
      </c>
      <c r="D60" s="14">
        <v>0</v>
      </c>
      <c r="E60" s="14">
        <v>0</v>
      </c>
      <c r="F60" s="14">
        <v>0</v>
      </c>
      <c r="G60" s="14">
        <v>0</v>
      </c>
      <c r="H60" s="14">
        <v>0</v>
      </c>
      <c r="I60" s="14">
        <v>0</v>
      </c>
      <c r="J60" s="14">
        <v>0</v>
      </c>
      <c r="K60" s="14">
        <v>0</v>
      </c>
      <c r="L60" s="14">
        <v>0</v>
      </c>
      <c r="M60" s="14">
        <v>0</v>
      </c>
    </row>
    <row r="61" spans="2:13">
      <c r="B61" s="31" t="s">
        <v>50</v>
      </c>
      <c r="C61" s="28" t="s">
        <v>96</v>
      </c>
      <c r="D61" s="30">
        <f>D56-D57</f>
        <v>0</v>
      </c>
      <c r="E61" s="30">
        <f t="shared" ref="E61:H61" si="14">E56-E57</f>
        <v>0</v>
      </c>
      <c r="F61" s="30">
        <f t="shared" si="14"/>
        <v>0</v>
      </c>
      <c r="G61" s="30">
        <f t="shared" si="14"/>
        <v>0</v>
      </c>
      <c r="H61" s="30">
        <f t="shared" si="14"/>
        <v>0</v>
      </c>
      <c r="I61" s="30">
        <f>I56-I57</f>
        <v>0</v>
      </c>
      <c r="J61" s="30">
        <f>J56-J57</f>
        <v>0</v>
      </c>
      <c r="K61" s="30">
        <f>K56-K57</f>
        <v>0</v>
      </c>
      <c r="L61" s="30">
        <f>L56-L57</f>
        <v>0</v>
      </c>
      <c r="M61" s="30">
        <f>M56-M57</f>
        <v>0</v>
      </c>
    </row>
    <row r="62" spans="2:13">
      <c r="B62" s="11" t="s">
        <v>97</v>
      </c>
      <c r="C62" s="24" t="s">
        <v>98</v>
      </c>
      <c r="D62" s="14">
        <v>0</v>
      </c>
      <c r="E62" s="14">
        <v>0</v>
      </c>
      <c r="F62" s="14">
        <v>0</v>
      </c>
      <c r="G62" s="14">
        <v>0</v>
      </c>
      <c r="H62" s="14">
        <v>0</v>
      </c>
      <c r="I62" s="14">
        <v>0</v>
      </c>
      <c r="J62" s="14">
        <v>0</v>
      </c>
      <c r="K62" s="14">
        <v>0</v>
      </c>
      <c r="L62" s="14">
        <v>0</v>
      </c>
      <c r="M62" s="14">
        <v>0</v>
      </c>
    </row>
    <row r="63" spans="2:13">
      <c r="B63" s="31" t="s">
        <v>99</v>
      </c>
      <c r="C63" s="29" t="s">
        <v>100</v>
      </c>
      <c r="D63" s="26">
        <f>D55+D61</f>
        <v>26706.395000000004</v>
      </c>
      <c r="E63" s="26">
        <f t="shared" ref="E63:H63" si="15">E55+E61</f>
        <v>24700.505000000005</v>
      </c>
      <c r="F63" s="26">
        <f t="shared" si="15"/>
        <v>20331.857000000004</v>
      </c>
      <c r="G63" s="26">
        <f t="shared" si="15"/>
        <v>27043.835999999996</v>
      </c>
      <c r="H63" s="26">
        <f t="shared" si="15"/>
        <v>19483.725000000006</v>
      </c>
      <c r="I63" s="26">
        <f>I55+I61</f>
        <v>13667</v>
      </c>
      <c r="J63" s="26">
        <f>J55+J61</f>
        <v>27640</v>
      </c>
      <c r="K63" s="26">
        <f>K55+K61</f>
        <v>14153</v>
      </c>
      <c r="L63" s="26">
        <f>L55+L61</f>
        <v>6969</v>
      </c>
      <c r="M63" s="26">
        <f>M55+M61</f>
        <v>-5563</v>
      </c>
    </row>
    <row r="64" spans="2:13">
      <c r="B64" s="31" t="s">
        <v>101</v>
      </c>
      <c r="C64" s="29" t="s">
        <v>102</v>
      </c>
      <c r="D64" s="26">
        <f>D33+D51+D61</f>
        <v>37434.395000000004</v>
      </c>
      <c r="E64" s="26">
        <f>E33+E51+E61</f>
        <v>33314.505000000005</v>
      </c>
      <c r="F64" s="26">
        <f t="shared" ref="F64:H64" si="16">F33+F51+F61</f>
        <v>25677.857000000004</v>
      </c>
      <c r="G64" s="26">
        <f t="shared" si="16"/>
        <v>35766.835999999996</v>
      </c>
      <c r="H64" s="26">
        <f t="shared" si="16"/>
        <v>24739.725000000006</v>
      </c>
      <c r="I64" s="26">
        <f>I33+I51+I61</f>
        <v>16316</v>
      </c>
      <c r="J64" s="26">
        <f>J33+J51+J61</f>
        <v>33960</v>
      </c>
      <c r="K64" s="26">
        <f>K33+K51+K61</f>
        <v>17273</v>
      </c>
      <c r="L64" s="26">
        <f>L33+L51+L61</f>
        <v>8327</v>
      </c>
      <c r="M64" s="26">
        <f>M33+M51+M61</f>
        <v>-7896</v>
      </c>
    </row>
    <row r="66" spans="5:8">
      <c r="E66" s="3"/>
      <c r="F66" s="3"/>
      <c r="H66" s="3"/>
    </row>
  </sheetData>
  <pageMargins left="0.35" right="0.19" top="0.27" bottom="0.21" header="0.31496062992125984" footer="0.31496062992125984"/>
  <pageSetup paperSize="9" scale="8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Rozvaha</vt:lpstr>
      <vt:lpstr>VZZ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Jenda</dc:creator>
  <cp:lastModifiedBy>Roman Petrla</cp:lastModifiedBy>
  <cp:lastPrinted>2013-06-05T08:49:19Z</cp:lastPrinted>
  <dcterms:created xsi:type="dcterms:W3CDTF">2013-03-28T08:16:11Z</dcterms:created>
  <dcterms:modified xsi:type="dcterms:W3CDTF">2013-10-08T10:42:05Z</dcterms:modified>
</cp:coreProperties>
</file>